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G:\dok\ekonomicke\Programový rozpočet\Programový rozpočet na rok 2024\Zmeny rozpočtu\6 Zmena\"/>
    </mc:Choice>
  </mc:AlternateContent>
  <xr:revisionPtr revIDLastSave="0" documentId="13_ncr:1_{A41BCFE4-4520-47B6-A225-1D2B31F0B282}" xr6:coauthVersionLast="47" xr6:coauthVersionMax="47" xr10:uidLastSave="{00000000-0000-0000-0000-000000000000}"/>
  <bookViews>
    <workbookView xWindow="-108" yWindow="-108" windowWidth="23256" windowHeight="12456" tabRatio="849" firstSheet="1" activeTab="1" xr2:uid="{00000000-000D-0000-FFFF-FFFF00000000}"/>
  </bookViews>
  <sheets>
    <sheet name="Rekapitulácia Zaloha" sheetId="17" state="hidden" r:id="rId1"/>
    <sheet name="Predná strana" sheetId="28" r:id="rId2"/>
    <sheet name="Rekapitulácia príjmy + výdavky" sheetId="27" r:id="rId3"/>
    <sheet name="PR príjmy 2024 až 2026" sheetId="26" r:id="rId4"/>
    <sheet name="PR výdavky 2024 až 2026" sheetId="22" r:id="rId5"/>
    <sheet name="Hárok1" sheetId="29" r:id="rId6"/>
    <sheet name="Hárok2" sheetId="30" r:id="rId7"/>
  </sheets>
  <definedNames>
    <definedName name="_xlnm._FilterDatabase" localSheetId="4" hidden="1">'PR výdavky 2024 až 2026'!$A$1:$N$794</definedName>
    <definedName name="_xlnm.Print_Titles" localSheetId="4">'PR výdavky 2024 až 2026'!$1:$2</definedName>
    <definedName name="_xlnm.Print_Area" localSheetId="3">'PR príjmy 2024 až 2026'!$A$1:$L$128</definedName>
    <definedName name="_xlnm.Print_Area" localSheetId="4">'PR výdavky 2024 až 2026'!$A$1:$N$799</definedName>
    <definedName name="_xlnm.Print_Area" localSheetId="1">'Predná strana'!$A$4:$I$32</definedName>
    <definedName name="_xlnm.Print_Area" localSheetId="2">'Rekapitulácia príjmy + výdavky'!$A$4:$J$29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47" i="26" l="1"/>
  <c r="K44" i="26"/>
  <c r="M99" i="22" l="1"/>
  <c r="M620" i="22"/>
  <c r="M60" i="22"/>
  <c r="M13" i="22"/>
  <c r="M14" i="22"/>
  <c r="M8" i="22"/>
  <c r="M7" i="22"/>
  <c r="K46" i="26"/>
  <c r="J46" i="26"/>
  <c r="I46" i="26"/>
  <c r="H46" i="26"/>
  <c r="G46" i="26"/>
  <c r="E46" i="26"/>
  <c r="M122" i="22" l="1"/>
  <c r="K52" i="26" l="1"/>
  <c r="M309" i="22"/>
  <c r="K102" i="26" l="1"/>
  <c r="M712" i="22"/>
  <c r="M355" i="22" l="1"/>
  <c r="M308" i="22"/>
  <c r="M307" i="22"/>
  <c r="M306" i="22"/>
  <c r="M305" i="22"/>
  <c r="M277" i="22"/>
  <c r="M608" i="22" l="1"/>
  <c r="K62" i="26"/>
  <c r="K109" i="26"/>
  <c r="K78" i="26" l="1"/>
  <c r="M315" i="22"/>
  <c r="M345" i="22"/>
  <c r="M284" i="22"/>
  <c r="M276" i="22"/>
  <c r="M275" i="22"/>
  <c r="M104" i="22" l="1"/>
  <c r="M154" i="22"/>
  <c r="M61" i="22"/>
  <c r="M690" i="22"/>
  <c r="M352" i="22"/>
  <c r="B10" i="30"/>
  <c r="C10" i="30"/>
  <c r="B12" i="30" s="1"/>
  <c r="A10" i="30"/>
  <c r="K119" i="26" l="1"/>
  <c r="M316" i="22"/>
  <c r="M291" i="22"/>
  <c r="K80" i="26"/>
  <c r="K77" i="26"/>
  <c r="M410" i="22"/>
  <c r="M278" i="22"/>
  <c r="M109" i="22"/>
  <c r="M150" i="22"/>
  <c r="M141" i="22"/>
  <c r="M140" i="22"/>
  <c r="M176" i="22"/>
  <c r="M177" i="22"/>
  <c r="K120" i="26"/>
  <c r="M727" i="22"/>
  <c r="M258" i="22"/>
  <c r="H503" i="22" l="1"/>
  <c r="I503" i="22"/>
  <c r="J503" i="22"/>
  <c r="K503" i="22"/>
  <c r="L503" i="22"/>
  <c r="G503" i="22"/>
  <c r="M505" i="22"/>
  <c r="N505" i="22" s="1"/>
  <c r="M503" i="22" l="1"/>
  <c r="H126" i="22"/>
  <c r="I126" i="22"/>
  <c r="J126" i="22"/>
  <c r="K126" i="22"/>
  <c r="L126" i="22"/>
  <c r="M126" i="22"/>
  <c r="G126" i="22"/>
  <c r="N128" i="22"/>
  <c r="N126" i="22" s="1"/>
  <c r="M159" i="22" l="1"/>
  <c r="L49" i="26"/>
  <c r="M115" i="22"/>
  <c r="L115" i="22"/>
  <c r="K6" i="26" l="1"/>
  <c r="L6" i="26" s="1"/>
  <c r="L127" i="26"/>
  <c r="L126" i="26"/>
  <c r="L125" i="26"/>
  <c r="L124" i="26"/>
  <c r="L123" i="26"/>
  <c r="L121" i="26"/>
  <c r="L119" i="26"/>
  <c r="L118" i="26"/>
  <c r="L117" i="26"/>
  <c r="L114" i="26"/>
  <c r="L113" i="26"/>
  <c r="L112" i="26"/>
  <c r="L111" i="26"/>
  <c r="L110" i="26"/>
  <c r="L109" i="26"/>
  <c r="L108" i="26"/>
  <c r="L107" i="26"/>
  <c r="L106" i="26"/>
  <c r="L105" i="26"/>
  <c r="L104" i="26"/>
  <c r="L103" i="26"/>
  <c r="L102" i="26"/>
  <c r="L101" i="26"/>
  <c r="L97" i="26"/>
  <c r="L94" i="26"/>
  <c r="L93" i="26"/>
  <c r="L92" i="26"/>
  <c r="L90" i="26"/>
  <c r="L89" i="26"/>
  <c r="L88" i="26"/>
  <c r="L86" i="26"/>
  <c r="L85" i="26"/>
  <c r="L84" i="26"/>
  <c r="L83" i="26"/>
  <c r="L81" i="26"/>
  <c r="L80" i="26"/>
  <c r="L79" i="26"/>
  <c r="L78" i="26"/>
  <c r="L77" i="26"/>
  <c r="L74" i="26"/>
  <c r="L73" i="26"/>
  <c r="L72" i="26"/>
  <c r="L71" i="26"/>
  <c r="L70" i="26"/>
  <c r="L69" i="26"/>
  <c r="L66" i="26"/>
  <c r="L65" i="26"/>
  <c r="L64" i="26"/>
  <c r="L63" i="26"/>
  <c r="L62" i="26"/>
  <c r="L61" i="26"/>
  <c r="L60" i="26"/>
  <c r="L59" i="26"/>
  <c r="L57" i="26"/>
  <c r="L56" i="26"/>
  <c r="L55" i="26"/>
  <c r="L54" i="26"/>
  <c r="L53" i="26"/>
  <c r="L51" i="26"/>
  <c r="L48" i="26"/>
  <c r="L47" i="26"/>
  <c r="L46" i="26" s="1"/>
  <c r="L44" i="26"/>
  <c r="L43" i="26"/>
  <c r="L39" i="26"/>
  <c r="L38" i="26"/>
  <c r="L37" i="26"/>
  <c r="L36" i="26"/>
  <c r="L34" i="26"/>
  <c r="L33" i="26"/>
  <c r="L31" i="26"/>
  <c r="L30" i="26"/>
  <c r="L29" i="26"/>
  <c r="L28" i="26"/>
  <c r="L27" i="26"/>
  <c r="L26" i="26"/>
  <c r="L25" i="26"/>
  <c r="L24" i="26"/>
  <c r="L23" i="26"/>
  <c r="L21" i="26"/>
  <c r="L20" i="26"/>
  <c r="L19" i="26"/>
  <c r="L18" i="26"/>
  <c r="L15" i="26"/>
  <c r="L13" i="26"/>
  <c r="L12" i="26"/>
  <c r="L10" i="26"/>
  <c r="L9" i="26"/>
  <c r="L8" i="26"/>
  <c r="K122" i="26"/>
  <c r="K116" i="26"/>
  <c r="K100" i="26"/>
  <c r="K99" i="26" s="1"/>
  <c r="K96" i="26"/>
  <c r="K91" i="26"/>
  <c r="K87" i="26"/>
  <c r="K82" i="26"/>
  <c r="K76" i="26"/>
  <c r="K68" i="26"/>
  <c r="K58" i="26"/>
  <c r="K42" i="26"/>
  <c r="K40" i="26"/>
  <c r="K35" i="26"/>
  <c r="K32" i="26" s="1"/>
  <c r="K22" i="26"/>
  <c r="K17" i="26"/>
  <c r="K11" i="26"/>
  <c r="K7" i="26"/>
  <c r="N793" i="22"/>
  <c r="N790" i="22"/>
  <c r="N788" i="22"/>
  <c r="N787" i="22"/>
  <c r="N786" i="22"/>
  <c r="N785" i="22"/>
  <c r="N784" i="22"/>
  <c r="N783" i="22"/>
  <c r="N782" i="22"/>
  <c r="N781" i="22"/>
  <c r="N777" i="22"/>
  <c r="N774" i="22"/>
  <c r="N771" i="22"/>
  <c r="N765" i="22"/>
  <c r="N762" i="22"/>
  <c r="N761" i="22"/>
  <c r="N757" i="22"/>
  <c r="N754" i="22"/>
  <c r="N749" i="22"/>
  <c r="N747" i="22"/>
  <c r="N745" i="22"/>
  <c r="N743" i="22"/>
  <c r="N739" i="22"/>
  <c r="N734" i="22"/>
  <c r="N733" i="22"/>
  <c r="N732" i="22"/>
  <c r="N729" i="22"/>
  <c r="N727" i="22"/>
  <c r="N725" i="22"/>
  <c r="N720" i="22"/>
  <c r="N718" i="22"/>
  <c r="N717" i="22"/>
  <c r="N716" i="22"/>
  <c r="N712" i="22"/>
  <c r="N706" i="22"/>
  <c r="N704" i="22"/>
  <c r="N703" i="22"/>
  <c r="N700" i="22"/>
  <c r="N698" i="22"/>
  <c r="N696" i="22"/>
  <c r="N694" i="22"/>
  <c r="N690" i="22"/>
  <c r="N687" i="22"/>
  <c r="N685" i="22"/>
  <c r="N682" i="22"/>
  <c r="N681" i="22"/>
  <c r="N680" i="22"/>
  <c r="N679" i="22"/>
  <c r="N677" i="22"/>
  <c r="N674" i="22"/>
  <c r="N664" i="22"/>
  <c r="N662" i="22"/>
  <c r="N657" i="22"/>
  <c r="N652" i="22"/>
  <c r="N649" i="22"/>
  <c r="N646" i="22"/>
  <c r="N636" i="22"/>
  <c r="N633" i="22"/>
  <c r="N632" i="22"/>
  <c r="N631" i="22"/>
  <c r="N620" i="22"/>
  <c r="N619" i="22"/>
  <c r="N618" i="22"/>
  <c r="N617" i="22"/>
  <c r="N616" i="22"/>
  <c r="N615" i="22"/>
  <c r="N614" i="22"/>
  <c r="N613" i="22"/>
  <c r="N612" i="22"/>
  <c r="N611" i="22"/>
  <c r="N610" i="22"/>
  <c r="N609" i="22"/>
  <c r="N608" i="22"/>
  <c r="N606" i="22"/>
  <c r="N605" i="22"/>
  <c r="N604" i="22"/>
  <c r="N603" i="22"/>
  <c r="N602" i="22"/>
  <c r="N600" i="22"/>
  <c r="N598" i="22"/>
  <c r="N597" i="22"/>
  <c r="N596" i="22"/>
  <c r="N595" i="22"/>
  <c r="N594" i="22"/>
  <c r="N589" i="22"/>
  <c r="N587" i="22"/>
  <c r="N586" i="22"/>
  <c r="N585" i="22"/>
  <c r="N584" i="22"/>
  <c r="N583" i="22"/>
  <c r="N582" i="22"/>
  <c r="N581" i="22"/>
  <c r="N580" i="22"/>
  <c r="N575" i="22"/>
  <c r="N573" i="22"/>
  <c r="N572" i="22"/>
  <c r="N571" i="22"/>
  <c r="N570" i="22"/>
  <c r="N569" i="22"/>
  <c r="N568" i="22"/>
  <c r="N567" i="22"/>
  <c r="N566" i="22"/>
  <c r="N565" i="22"/>
  <c r="N564" i="22"/>
  <c r="N563" i="22"/>
  <c r="N562" i="22"/>
  <c r="N559" i="22"/>
  <c r="N558" i="22"/>
  <c r="N557" i="22"/>
  <c r="N554" i="22"/>
  <c r="N552" i="22"/>
  <c r="N550" i="22"/>
  <c r="N549" i="22"/>
  <c r="N548" i="22"/>
  <c r="N547" i="22"/>
  <c r="N546" i="22"/>
  <c r="N544" i="22"/>
  <c r="N543" i="22"/>
  <c r="N542" i="22"/>
  <c r="N541" i="22"/>
  <c r="N538" i="22"/>
  <c r="N537" i="22"/>
  <c r="N535" i="22"/>
  <c r="N534" i="22"/>
  <c r="N533" i="22"/>
  <c r="N532" i="22"/>
  <c r="N531" i="22"/>
  <c r="N529" i="22"/>
  <c r="N528" i="22"/>
  <c r="N527" i="22"/>
  <c r="N526" i="22"/>
  <c r="N525" i="22"/>
  <c r="N522" i="22"/>
  <c r="N521" i="22"/>
  <c r="N518" i="22"/>
  <c r="N517" i="22"/>
  <c r="N516" i="22"/>
  <c r="N513" i="22"/>
  <c r="N511" i="22"/>
  <c r="N507" i="22"/>
  <c r="N504" i="22"/>
  <c r="N503" i="22" s="1"/>
  <c r="N501" i="22"/>
  <c r="N499" i="22"/>
  <c r="N497" i="22"/>
  <c r="N496" i="22"/>
  <c r="N495" i="22"/>
  <c r="N492" i="22"/>
  <c r="N491" i="22"/>
  <c r="N489" i="22"/>
  <c r="N488" i="22"/>
  <c r="N486" i="22"/>
  <c r="N484" i="22"/>
  <c r="N483" i="22"/>
  <c r="N481" i="22"/>
  <c r="N480" i="22"/>
  <c r="N479" i="22"/>
  <c r="N477" i="22"/>
  <c r="N476" i="22"/>
  <c r="N475" i="22"/>
  <c r="N470" i="22"/>
  <c r="N469" i="22"/>
  <c r="N468" i="22"/>
  <c r="N467" i="22"/>
  <c r="N464" i="22"/>
  <c r="N463" i="22"/>
  <c r="N462" i="22"/>
  <c r="N461" i="22"/>
  <c r="N458" i="22"/>
  <c r="N457" i="22"/>
  <c r="N456" i="22"/>
  <c r="N455" i="22"/>
  <c r="N454" i="22"/>
  <c r="N452" i="22"/>
  <c r="N449" i="22"/>
  <c r="N448" i="22"/>
  <c r="N445" i="22"/>
  <c r="N444" i="22"/>
  <c r="N443" i="22"/>
  <c r="N442" i="22"/>
  <c r="N441" i="22"/>
  <c r="N440" i="22"/>
  <c r="N437" i="22"/>
  <c r="N436" i="22"/>
  <c r="N435" i="22"/>
  <c r="N434" i="22"/>
  <c r="N433" i="22"/>
  <c r="N430" i="22"/>
  <c r="N429" i="22"/>
  <c r="N428" i="22"/>
  <c r="N427" i="22"/>
  <c r="N426" i="22"/>
  <c r="N425" i="22"/>
  <c r="N421" i="22"/>
  <c r="N420" i="22"/>
  <c r="N419" i="22"/>
  <c r="N417" i="22"/>
  <c r="N413" i="22"/>
  <c r="N411" i="22"/>
  <c r="N407" i="22"/>
  <c r="N405" i="22"/>
  <c r="N403" i="22"/>
  <c r="N400" i="22"/>
  <c r="N398" i="22"/>
  <c r="N396" i="22"/>
  <c r="N394" i="22"/>
  <c r="N391" i="22"/>
  <c r="N389" i="22"/>
  <c r="N384" i="22"/>
  <c r="N382" i="22"/>
  <c r="N380" i="22"/>
  <c r="N376" i="22"/>
  <c r="N374" i="22"/>
  <c r="N372" i="22"/>
  <c r="N370" i="22"/>
  <c r="N367" i="22"/>
  <c r="N365" i="22"/>
  <c r="N363" i="22"/>
  <c r="N362" i="22"/>
  <c r="N360" i="22"/>
  <c r="N359" i="22"/>
  <c r="N356" i="22"/>
  <c r="N355" i="22"/>
  <c r="N353" i="22"/>
  <c r="N352" i="22"/>
  <c r="N351" i="22"/>
  <c r="N349" i="22"/>
  <c r="N348" i="22"/>
  <c r="N346" i="22"/>
  <c r="N345" i="22"/>
  <c r="N344" i="22"/>
  <c r="N343" i="22"/>
  <c r="N341" i="22"/>
  <c r="N340" i="22"/>
  <c r="N339" i="22"/>
  <c r="N338" i="22"/>
  <c r="N335" i="22"/>
  <c r="N334" i="22"/>
  <c r="N333" i="22"/>
  <c r="N331" i="22"/>
  <c r="N330" i="22"/>
  <c r="N328" i="22"/>
  <c r="N327" i="22"/>
  <c r="N326" i="22"/>
  <c r="N325" i="22"/>
  <c r="N323" i="22"/>
  <c r="N322" i="22"/>
  <c r="N321" i="22"/>
  <c r="N320" i="22"/>
  <c r="N317" i="22"/>
  <c r="N316" i="22"/>
  <c r="N315" i="22"/>
  <c r="N314" i="22"/>
  <c r="N312" i="22"/>
  <c r="N311" i="22"/>
  <c r="N309" i="22"/>
  <c r="N308" i="22"/>
  <c r="N307" i="22"/>
  <c r="N306" i="22"/>
  <c r="N305" i="22"/>
  <c r="N303" i="22"/>
  <c r="N301" i="22"/>
  <c r="N300" i="22"/>
  <c r="N298" i="22"/>
  <c r="N296" i="22"/>
  <c r="N295" i="22"/>
  <c r="N293" i="22"/>
  <c r="N292" i="22"/>
  <c r="N291" i="22"/>
  <c r="N290" i="22"/>
  <c r="N289" i="22"/>
  <c r="N286" i="22"/>
  <c r="N285" i="22"/>
  <c r="N284" i="22"/>
  <c r="N283" i="22"/>
  <c r="N281" i="22"/>
  <c r="N280" i="22"/>
  <c r="N278" i="22"/>
  <c r="N277" i="22"/>
  <c r="N276" i="22"/>
  <c r="N275" i="22"/>
  <c r="N273" i="22"/>
  <c r="N272" i="22"/>
  <c r="N271" i="22"/>
  <c r="N270" i="22"/>
  <c r="N268" i="22"/>
  <c r="N267" i="22"/>
  <c r="N266" i="22"/>
  <c r="N265" i="22"/>
  <c r="N261" i="22"/>
  <c r="N258" i="22"/>
  <c r="N256" i="22"/>
  <c r="N253" i="22"/>
  <c r="N247" i="22"/>
  <c r="N246" i="22"/>
  <c r="N245" i="22"/>
  <c r="N243" i="22"/>
  <c r="N242" i="22"/>
  <c r="N241" i="22"/>
  <c r="N239" i="22"/>
  <c r="N238" i="22"/>
  <c r="N237" i="22"/>
  <c r="N230" i="22"/>
  <c r="N227" i="22"/>
  <c r="N225" i="22"/>
  <c r="N224" i="22"/>
  <c r="N222" i="22"/>
  <c r="N221" i="22"/>
  <c r="N220" i="22"/>
  <c r="N218" i="22"/>
  <c r="N217" i="22"/>
  <c r="N216" i="22"/>
  <c r="N214" i="22"/>
  <c r="N213" i="22"/>
  <c r="N212" i="22"/>
  <c r="N210" i="22"/>
  <c r="N209" i="22"/>
  <c r="N208" i="22"/>
  <c r="N207" i="22"/>
  <c r="N202" i="22"/>
  <c r="N198" i="22"/>
  <c r="N197" i="22"/>
  <c r="N196" i="22"/>
  <c r="N194" i="22"/>
  <c r="N192" i="22"/>
  <c r="N191" i="22"/>
  <c r="N190" i="22"/>
  <c r="N186" i="22"/>
  <c r="N185" i="22"/>
  <c r="N183" i="22"/>
  <c r="N182" i="22"/>
  <c r="N181" i="22"/>
  <c r="N179" i="22"/>
  <c r="N177" i="22"/>
  <c r="N176" i="22"/>
  <c r="N173" i="22"/>
  <c r="N172" i="22"/>
  <c r="N170" i="22"/>
  <c r="N169" i="22"/>
  <c r="N167" i="22"/>
  <c r="N166" i="22"/>
  <c r="N165" i="22"/>
  <c r="N163" i="22"/>
  <c r="N162" i="22"/>
  <c r="N161" i="22"/>
  <c r="N160" i="22"/>
  <c r="N158" i="22"/>
  <c r="N156" i="22"/>
  <c r="N155" i="22"/>
  <c r="N154" i="22"/>
  <c r="N153" i="22"/>
  <c r="N151" i="22"/>
  <c r="N149" i="22"/>
  <c r="N148" i="22"/>
  <c r="N147" i="22"/>
  <c r="N144" i="22"/>
  <c r="N143" i="22"/>
  <c r="N136" i="22"/>
  <c r="N135" i="22"/>
  <c r="N134" i="22"/>
  <c r="N133" i="22"/>
  <c r="N132" i="22"/>
  <c r="N130" i="22"/>
  <c r="N125" i="22"/>
  <c r="N122" i="22"/>
  <c r="N120" i="22"/>
  <c r="N116" i="22"/>
  <c r="N115" i="22"/>
  <c r="N114" i="22"/>
  <c r="N113" i="22"/>
  <c r="N110" i="22"/>
  <c r="N109" i="22"/>
  <c r="N108" i="22"/>
  <c r="N106" i="22"/>
  <c r="N105" i="22"/>
  <c r="N104" i="22"/>
  <c r="N103" i="22"/>
  <c r="N100" i="22"/>
  <c r="N98" i="22"/>
  <c r="N95" i="22"/>
  <c r="N94" i="22"/>
  <c r="N92" i="22"/>
  <c r="N91" i="22"/>
  <c r="N90" i="22"/>
  <c r="N89" i="22"/>
  <c r="N86" i="22"/>
  <c r="N85" i="22"/>
  <c r="N82" i="22"/>
  <c r="N79" i="22"/>
  <c r="N78" i="22"/>
  <c r="N77" i="22"/>
  <c r="N75" i="22"/>
  <c r="N74" i="22"/>
  <c r="N72" i="22"/>
  <c r="N70" i="22"/>
  <c r="N69" i="22"/>
  <c r="N67" i="22"/>
  <c r="N66" i="22"/>
  <c r="N65" i="22"/>
  <c r="N64" i="22"/>
  <c r="N63" i="22"/>
  <c r="N61" i="22"/>
  <c r="N60" i="22"/>
  <c r="N59" i="22"/>
  <c r="N57" i="22"/>
  <c r="N56" i="22"/>
  <c r="N55" i="22"/>
  <c r="N52" i="22"/>
  <c r="N51" i="22"/>
  <c r="N50" i="22"/>
  <c r="N49" i="22"/>
  <c r="N48" i="22"/>
  <c r="N47" i="22"/>
  <c r="N43" i="22"/>
  <c r="N41" i="22"/>
  <c r="N39" i="22"/>
  <c r="N35" i="22"/>
  <c r="N32" i="22"/>
  <c r="N30" i="22"/>
  <c r="N29" i="22"/>
  <c r="N26" i="22"/>
  <c r="N25" i="22"/>
  <c r="N20" i="22"/>
  <c r="N17" i="22"/>
  <c r="N16" i="22"/>
  <c r="N14" i="22"/>
  <c r="N13" i="22"/>
  <c r="N12" i="22"/>
  <c r="N11" i="22"/>
  <c r="N9" i="22"/>
  <c r="N8" i="22"/>
  <c r="N7" i="22"/>
  <c r="M792" i="22"/>
  <c r="M791" i="22" s="1"/>
  <c r="M789" i="22"/>
  <c r="M780" i="22"/>
  <c r="M779" i="22" s="1"/>
  <c r="M776" i="22"/>
  <c r="M775" i="22" s="1"/>
  <c r="M773" i="22"/>
  <c r="M772" i="22" s="1"/>
  <c r="M770" i="22"/>
  <c r="M769" i="22" s="1"/>
  <c r="M768" i="22"/>
  <c r="M767" i="22" s="1"/>
  <c r="M766" i="22" s="1"/>
  <c r="M764" i="22"/>
  <c r="M760" i="22"/>
  <c r="M759" i="22" s="1"/>
  <c r="M758" i="22" s="1"/>
  <c r="M756" i="22"/>
  <c r="M755" i="22" s="1"/>
  <c r="M753" i="22"/>
  <c r="M752" i="22" s="1"/>
  <c r="M748" i="22"/>
  <c r="M746" i="22"/>
  <c r="M744" i="22"/>
  <c r="M742" i="22"/>
  <c r="M738" i="22"/>
  <c r="M737" i="22" s="1"/>
  <c r="M736" i="22"/>
  <c r="M735" i="22" s="1"/>
  <c r="M731" i="22"/>
  <c r="M730" i="22" s="1"/>
  <c r="M728" i="22"/>
  <c r="M726" i="22"/>
  <c r="M724" i="22"/>
  <c r="M723" i="22" s="1"/>
  <c r="M722" i="22" s="1"/>
  <c r="M719" i="22"/>
  <c r="M715" i="22"/>
  <c r="M714" i="22" s="1"/>
  <c r="M711" i="22"/>
  <c r="M710" i="22"/>
  <c r="M705" i="22"/>
  <c r="M702" i="22"/>
  <c r="M699" i="22"/>
  <c r="M697" i="22"/>
  <c r="M695" i="22"/>
  <c r="M693" i="22"/>
  <c r="M689" i="22"/>
  <c r="M688" i="22" s="1"/>
  <c r="M686" i="22"/>
  <c r="M684" i="22"/>
  <c r="M683" i="22" s="1"/>
  <c r="M678" i="22"/>
  <c r="M676" i="22" s="1"/>
  <c r="M673" i="22"/>
  <c r="M671" i="22"/>
  <c r="M670" i="22" s="1"/>
  <c r="M669" i="22"/>
  <c r="M668" i="22" s="1"/>
  <c r="M666" i="22"/>
  <c r="M663" i="22"/>
  <c r="M661" i="22"/>
  <c r="M660" i="22" s="1"/>
  <c r="M656" i="22"/>
  <c r="M655" i="22" s="1"/>
  <c r="M654" i="22"/>
  <c r="M653" i="22" s="1"/>
  <c r="M651" i="22"/>
  <c r="M648" i="22"/>
  <c r="M647" i="22" s="1"/>
  <c r="M645" i="22"/>
  <c r="M644" i="22" s="1"/>
  <c r="M642" i="22"/>
  <c r="M641" i="22"/>
  <c r="M640" i="22"/>
  <c r="M635" i="22"/>
  <c r="M630" i="22"/>
  <c r="M629" i="22"/>
  <c r="M628" i="22"/>
  <c r="M622" i="22"/>
  <c r="M621" i="22" s="1"/>
  <c r="M607" i="22"/>
  <c r="M601" i="22" s="1"/>
  <c r="M599" i="22"/>
  <c r="M593" i="22" s="1"/>
  <c r="M592" i="22" s="1"/>
  <c r="M591" i="22" s="1"/>
  <c r="M588" i="22"/>
  <c r="M579" i="22"/>
  <c r="M578" i="22" s="1"/>
  <c r="M574" i="22"/>
  <c r="M561" i="22"/>
  <c r="M560" i="22"/>
  <c r="M553" i="22"/>
  <c r="M551" i="22"/>
  <c r="M545" i="22" s="1"/>
  <c r="M540" i="22"/>
  <c r="M539" i="22" s="1"/>
  <c r="M530" i="22"/>
  <c r="M520" i="22"/>
  <c r="M515" i="22"/>
  <c r="M512" i="22"/>
  <c r="M510" i="22"/>
  <c r="M506" i="22"/>
  <c r="M494" i="22"/>
  <c r="M493" i="22"/>
  <c r="M490" i="22" s="1"/>
  <c r="M487" i="22"/>
  <c r="M485" i="22"/>
  <c r="M482" i="22"/>
  <c r="M478" i="22"/>
  <c r="M474" i="22"/>
  <c r="M466" i="22"/>
  <c r="M465" i="22" s="1"/>
  <c r="M460" i="22"/>
  <c r="M459" i="22" s="1"/>
  <c r="M453" i="22"/>
  <c r="M447" i="22"/>
  <c r="M446" i="22" s="1"/>
  <c r="M439" i="22"/>
  <c r="M438" i="22" s="1"/>
  <c r="M432" i="22"/>
  <c r="M431" i="22" s="1"/>
  <c r="M424" i="22"/>
  <c r="M423" i="22" s="1"/>
  <c r="M422" i="22"/>
  <c r="M418" i="22"/>
  <c r="M412" i="22"/>
  <c r="M406" i="22"/>
  <c r="M404" i="22"/>
  <c r="M402" i="22"/>
  <c r="M399" i="22"/>
  <c r="M397" i="22"/>
  <c r="M395" i="22"/>
  <c r="M393" i="22"/>
  <c r="M390" i="22"/>
  <c r="M388" i="22"/>
  <c r="M387" i="22"/>
  <c r="M383" i="22"/>
  <c r="M381" i="22"/>
  <c r="M379" i="22"/>
  <c r="M375" i="22"/>
  <c r="M373" i="22"/>
  <c r="M371" i="22"/>
  <c r="M369" i="22"/>
  <c r="M366" i="22"/>
  <c r="M364" i="22"/>
  <c r="M361" i="22"/>
  <c r="M358" i="22"/>
  <c r="M354" i="22"/>
  <c r="M350" i="22"/>
  <c r="M347" i="22" s="1"/>
  <c r="M342" i="22"/>
  <c r="M337" i="22"/>
  <c r="M332" i="22"/>
  <c r="M329" i="22" s="1"/>
  <c r="M324" i="22"/>
  <c r="M319" i="22"/>
  <c r="M313" i="22"/>
  <c r="M310" i="22" s="1"/>
  <c r="M304" i="22"/>
  <c r="M302" i="22"/>
  <c r="M299" i="22" s="1"/>
  <c r="M297" i="22"/>
  <c r="M294" i="22" s="1"/>
  <c r="M288" i="22"/>
  <c r="M282" i="22"/>
  <c r="M279" i="22" s="1"/>
  <c r="M274" i="22"/>
  <c r="M269" i="22"/>
  <c r="M264" i="22"/>
  <c r="M260" i="22"/>
  <c r="M257" i="22"/>
  <c r="M255" i="22"/>
  <c r="M252" i="22"/>
  <c r="M251" i="22" s="1"/>
  <c r="M249" i="22"/>
  <c r="M244" i="22"/>
  <c r="M240" i="22"/>
  <c r="M236" i="22"/>
  <c r="M232" i="22"/>
  <c r="M231" i="22" s="1"/>
  <c r="M229" i="22"/>
  <c r="M226" i="22"/>
  <c r="M219" i="22"/>
  <c r="M215" i="22"/>
  <c r="M211" i="22"/>
  <c r="M206" i="22"/>
  <c r="M201" i="22"/>
  <c r="M200" i="22"/>
  <c r="M195" i="22"/>
  <c r="M184" i="22"/>
  <c r="M180" i="22"/>
  <c r="M175" i="22"/>
  <c r="M171" i="22"/>
  <c r="M168" i="22"/>
  <c r="M164" i="22"/>
  <c r="M157" i="22" s="1"/>
  <c r="M152" i="22"/>
  <c r="M146" i="22"/>
  <c r="M145" i="22" s="1"/>
  <c r="M142" i="22"/>
  <c r="M131" i="22"/>
  <c r="M129" i="22" s="1"/>
  <c r="M124" i="22"/>
  <c r="M123" i="22" s="1"/>
  <c r="M121" i="22"/>
  <c r="M119" i="22"/>
  <c r="M118" i="22" s="1"/>
  <c r="M112" i="22"/>
  <c r="M111" i="22" s="1"/>
  <c r="M107" i="22"/>
  <c r="M102" i="22"/>
  <c r="M101" i="22" s="1"/>
  <c r="M97" i="22"/>
  <c r="M93" i="22"/>
  <c r="M88" i="22" s="1"/>
  <c r="M87" i="22"/>
  <c r="M84" i="22"/>
  <c r="M76" i="22"/>
  <c r="M73" i="22"/>
  <c r="M71" i="22" s="1"/>
  <c r="M68" i="22"/>
  <c r="M62" i="22"/>
  <c r="M58" i="22"/>
  <c r="M54" i="22"/>
  <c r="M53" i="22" s="1"/>
  <c r="M46" i="22"/>
  <c r="M42" i="22"/>
  <c r="M40" i="22"/>
  <c r="M38" i="22"/>
  <c r="M34" i="22"/>
  <c r="M33" i="22" s="1"/>
  <c r="M31" i="22"/>
  <c r="M28" i="22" s="1"/>
  <c r="M24" i="22"/>
  <c r="M23" i="22"/>
  <c r="M22" i="22"/>
  <c r="M19" i="22"/>
  <c r="M18" i="22" s="1"/>
  <c r="M15" i="22" s="1"/>
  <c r="M10" i="22"/>
  <c r="M6" i="22" s="1"/>
  <c r="J41" i="26"/>
  <c r="L41" i="26" s="1"/>
  <c r="M416" i="22" l="1"/>
  <c r="M415" i="22" s="1"/>
  <c r="M650" i="22"/>
  <c r="M701" i="22"/>
  <c r="M692" i="22"/>
  <c r="M691" i="22" s="1"/>
  <c r="M713" i="22"/>
  <c r="M228" i="22"/>
  <c r="M254" i="22"/>
  <c r="M721" i="22"/>
  <c r="M37" i="22"/>
  <c r="M36" i="22" s="1"/>
  <c r="M357" i="22"/>
  <c r="M590" i="22"/>
  <c r="M751" i="22"/>
  <c r="M318" i="22"/>
  <c r="K75" i="26"/>
  <c r="M627" i="22"/>
  <c r="M409" i="22"/>
  <c r="M778" i="22"/>
  <c r="M643" i="22"/>
  <c r="M741" i="22"/>
  <c r="M659" i="22"/>
  <c r="M556" i="22"/>
  <c r="M83" i="22"/>
  <c r="M81" i="22" s="1"/>
  <c r="M524" i="22"/>
  <c r="M27" i="22"/>
  <c r="M263" i="22"/>
  <c r="M500" i="22"/>
  <c r="M709" i="22"/>
  <c r="M193" i="22"/>
  <c r="M498" i="22"/>
  <c r="M667" i="22"/>
  <c r="M378" i="22"/>
  <c r="M21" i="22"/>
  <c r="M5" i="22" s="1"/>
  <c r="M96" i="22"/>
  <c r="M178" i="22"/>
  <c r="M223" i="22"/>
  <c r="M401" i="22"/>
  <c r="M451" i="22"/>
  <c r="M577" i="22"/>
  <c r="M665" i="22"/>
  <c r="M248" i="22"/>
  <c r="M259" i="22"/>
  <c r="M386" i="22"/>
  <c r="M639" i="22"/>
  <c r="K5" i="26"/>
  <c r="M368" i="22"/>
  <c r="M675" i="22"/>
  <c r="M672" i="22" s="1"/>
  <c r="K50" i="26"/>
  <c r="K45" i="26" s="1"/>
  <c r="M763" i="22"/>
  <c r="M536" i="22"/>
  <c r="M336" i="22"/>
  <c r="K115" i="26"/>
  <c r="M514" i="22"/>
  <c r="M509" i="22" s="1"/>
  <c r="M117" i="22"/>
  <c r="M45" i="22"/>
  <c r="M139" i="22"/>
  <c r="K4" i="26"/>
  <c r="K95" i="26"/>
  <c r="M287" i="22"/>
  <c r="L715" i="22"/>
  <c r="N715" i="22" s="1"/>
  <c r="M250" i="22" l="1"/>
  <c r="M750" i="22"/>
  <c r="I25" i="27" s="1"/>
  <c r="M626" i="22"/>
  <c r="M638" i="22"/>
  <c r="I11" i="27"/>
  <c r="M205" i="22"/>
  <c r="M708" i="22"/>
  <c r="M4" i="22"/>
  <c r="M385" i="22"/>
  <c r="M377" i="22" s="1"/>
  <c r="M174" i="22"/>
  <c r="M658" i="22"/>
  <c r="M450" i="22"/>
  <c r="I24" i="27"/>
  <c r="M235" i="22"/>
  <c r="M473" i="22"/>
  <c r="M408" i="22"/>
  <c r="M189" i="22"/>
  <c r="M523" i="22"/>
  <c r="M262" i="22"/>
  <c r="M740" i="22"/>
  <c r="M576" i="22"/>
  <c r="M555" i="22"/>
  <c r="M80" i="22"/>
  <c r="M138" i="22"/>
  <c r="K16" i="26"/>
  <c r="J120" i="26"/>
  <c r="L120" i="26" s="1"/>
  <c r="H120" i="26"/>
  <c r="M508" i="22" l="1"/>
  <c r="M637" i="22"/>
  <c r="M234" i="22"/>
  <c r="M707" i="22"/>
  <c r="M414" i="22"/>
  <c r="M625" i="22"/>
  <c r="M199" i="22"/>
  <c r="I26" i="27"/>
  <c r="M204" i="22"/>
  <c r="M472" i="22"/>
  <c r="M44" i="22"/>
  <c r="K3" i="26"/>
  <c r="L684" i="22"/>
  <c r="N684" i="22" s="1"/>
  <c r="L551" i="22"/>
  <c r="N551" i="22" s="1"/>
  <c r="L540" i="22"/>
  <c r="N540" i="22" s="1"/>
  <c r="M233" i="22" l="1"/>
  <c r="M203" i="22"/>
  <c r="M188" i="22"/>
  <c r="M471" i="22"/>
  <c r="M624" i="22"/>
  <c r="M634" i="22"/>
  <c r="M392" i="22"/>
  <c r="K128" i="26"/>
  <c r="I8" i="27"/>
  <c r="I14" i="27" s="1"/>
  <c r="L410" i="22"/>
  <c r="N410" i="22" s="1"/>
  <c r="L622" i="22"/>
  <c r="N622" i="22" s="1"/>
  <c r="J58" i="26"/>
  <c r="L58" i="26" s="1"/>
  <c r="L519" i="22"/>
  <c r="N519" i="22" s="1"/>
  <c r="J67" i="26"/>
  <c r="L67" i="26" s="1"/>
  <c r="L93" i="22"/>
  <c r="N93" i="22" s="1"/>
  <c r="M187" i="22" l="1"/>
  <c r="I21" i="27"/>
  <c r="I27" i="27" s="1"/>
  <c r="M623" i="22"/>
  <c r="L792" i="22"/>
  <c r="L789" i="22"/>
  <c r="N789" i="22" s="1"/>
  <c r="L780" i="22"/>
  <c r="L776" i="22"/>
  <c r="N776" i="22" s="1"/>
  <c r="L773" i="22"/>
  <c r="N773" i="22" s="1"/>
  <c r="L770" i="22"/>
  <c r="L768" i="22"/>
  <c r="L764" i="22"/>
  <c r="L760" i="22"/>
  <c r="L756" i="22"/>
  <c r="L753" i="22"/>
  <c r="L748" i="22"/>
  <c r="N748" i="22" s="1"/>
  <c r="L746" i="22"/>
  <c r="N746" i="22" s="1"/>
  <c r="L744" i="22"/>
  <c r="N744" i="22" s="1"/>
  <c r="L742" i="22"/>
  <c r="N742" i="22" s="1"/>
  <c r="L738" i="22"/>
  <c r="L736" i="22"/>
  <c r="L731" i="22"/>
  <c r="L728" i="22"/>
  <c r="N728" i="22" s="1"/>
  <c r="L726" i="22"/>
  <c r="N726" i="22" s="1"/>
  <c r="L724" i="22"/>
  <c r="L719" i="22"/>
  <c r="N719" i="22" s="1"/>
  <c r="L714" i="22"/>
  <c r="N714" i="22" s="1"/>
  <c r="L711" i="22"/>
  <c r="N711" i="22" s="1"/>
  <c r="L710" i="22"/>
  <c r="L705" i="22"/>
  <c r="N705" i="22" s="1"/>
  <c r="L702" i="22"/>
  <c r="N702" i="22" s="1"/>
  <c r="L699" i="22"/>
  <c r="N699" i="22" s="1"/>
  <c r="L697" i="22"/>
  <c r="N697" i="22" s="1"/>
  <c r="L695" i="22"/>
  <c r="N695" i="22" s="1"/>
  <c r="L693" i="22"/>
  <c r="N693" i="22" s="1"/>
  <c r="L689" i="22"/>
  <c r="N689" i="22" s="1"/>
  <c r="L686" i="22"/>
  <c r="N686" i="22" s="1"/>
  <c r="L683" i="22"/>
  <c r="N683" i="22" s="1"/>
  <c r="L678" i="22"/>
  <c r="L673" i="22"/>
  <c r="N673" i="22" s="1"/>
  <c r="L671" i="22"/>
  <c r="L669" i="22"/>
  <c r="L666" i="22"/>
  <c r="L663" i="22"/>
  <c r="N663" i="22" s="1"/>
  <c r="L661" i="22"/>
  <c r="L656" i="22"/>
  <c r="L654" i="22"/>
  <c r="L651" i="22"/>
  <c r="N651" i="22" s="1"/>
  <c r="L648" i="22"/>
  <c r="L645" i="22"/>
  <c r="L642" i="22"/>
  <c r="N642" i="22" s="1"/>
  <c r="L641" i="22"/>
  <c r="N641" i="22" s="1"/>
  <c r="L640" i="22"/>
  <c r="L635" i="22"/>
  <c r="N635" i="22" s="1"/>
  <c r="L630" i="22"/>
  <c r="N630" i="22" s="1"/>
  <c r="L629" i="22"/>
  <c r="N629" i="22" s="1"/>
  <c r="L628" i="22"/>
  <c r="N628" i="22" s="1"/>
  <c r="L621" i="22"/>
  <c r="N621" i="22" s="1"/>
  <c r="L607" i="22"/>
  <c r="L599" i="22"/>
  <c r="L588" i="22"/>
  <c r="N588" i="22" s="1"/>
  <c r="L579" i="22"/>
  <c r="L574" i="22"/>
  <c r="N574" i="22" s="1"/>
  <c r="L561" i="22"/>
  <c r="N561" i="22" s="1"/>
  <c r="L560" i="22"/>
  <c r="L553" i="22"/>
  <c r="N553" i="22" s="1"/>
  <c r="L545" i="22"/>
  <c r="N545" i="22" s="1"/>
  <c r="L539" i="22"/>
  <c r="N539" i="22" s="1"/>
  <c r="L530" i="22"/>
  <c r="L520" i="22"/>
  <c r="N520" i="22" s="1"/>
  <c r="L515" i="22"/>
  <c r="N515" i="22" s="1"/>
  <c r="L512" i="22"/>
  <c r="N512" i="22" s="1"/>
  <c r="L510" i="22"/>
  <c r="N510" i="22" s="1"/>
  <c r="L506" i="22"/>
  <c r="N506" i="22" s="1"/>
  <c r="L502" i="22"/>
  <c r="L494" i="22"/>
  <c r="N494" i="22" s="1"/>
  <c r="L493" i="22"/>
  <c r="L487" i="22"/>
  <c r="N487" i="22" s="1"/>
  <c r="L485" i="22"/>
  <c r="N485" i="22" s="1"/>
  <c r="L482" i="22"/>
  <c r="N482" i="22" s="1"/>
  <c r="L478" i="22"/>
  <c r="N478" i="22" s="1"/>
  <c r="L474" i="22"/>
  <c r="N474" i="22" s="1"/>
  <c r="L466" i="22"/>
  <c r="L460" i="22"/>
  <c r="L453" i="22"/>
  <c r="L447" i="22"/>
  <c r="L439" i="22"/>
  <c r="L432" i="22"/>
  <c r="L424" i="22"/>
  <c r="L422" i="22"/>
  <c r="N422" i="22" s="1"/>
  <c r="L418" i="22"/>
  <c r="N418" i="22" s="1"/>
  <c r="L412" i="22"/>
  <c r="N412" i="22" s="1"/>
  <c r="L409" i="22"/>
  <c r="L406" i="22"/>
  <c r="N406" i="22" s="1"/>
  <c r="L404" i="22"/>
  <c r="N404" i="22" s="1"/>
  <c r="L402" i="22"/>
  <c r="N402" i="22" s="1"/>
  <c r="L399" i="22"/>
  <c r="N399" i="22" s="1"/>
  <c r="L397" i="22"/>
  <c r="N397" i="22" s="1"/>
  <c r="L395" i="22"/>
  <c r="N395" i="22" s="1"/>
  <c r="L393" i="22"/>
  <c r="N393" i="22" s="1"/>
  <c r="L390" i="22"/>
  <c r="N390" i="22" s="1"/>
  <c r="L388" i="22"/>
  <c r="N388" i="22" s="1"/>
  <c r="L387" i="22"/>
  <c r="N387" i="22" s="1"/>
  <c r="L383" i="22"/>
  <c r="N383" i="22" s="1"/>
  <c r="L381" i="22"/>
  <c r="N381" i="22" s="1"/>
  <c r="L379" i="22"/>
  <c r="N379" i="22" s="1"/>
  <c r="L375" i="22"/>
  <c r="N375" i="22" s="1"/>
  <c r="L373" i="22"/>
  <c r="N373" i="22" s="1"/>
  <c r="L371" i="22"/>
  <c r="N371" i="22" s="1"/>
  <c r="L369" i="22"/>
  <c r="N369" i="22" s="1"/>
  <c r="L366" i="22"/>
  <c r="N366" i="22" s="1"/>
  <c r="L364" i="22"/>
  <c r="N364" i="22" s="1"/>
  <c r="L361" i="22"/>
  <c r="N361" i="22" s="1"/>
  <c r="L358" i="22"/>
  <c r="N358" i="22" s="1"/>
  <c r="L354" i="22"/>
  <c r="N354" i="22" s="1"/>
  <c r="L350" i="22"/>
  <c r="L342" i="22"/>
  <c r="N342" i="22" s="1"/>
  <c r="L337" i="22"/>
  <c r="N337" i="22" s="1"/>
  <c r="L332" i="22"/>
  <c r="L324" i="22"/>
  <c r="N324" i="22" s="1"/>
  <c r="L319" i="22"/>
  <c r="N319" i="22" s="1"/>
  <c r="L313" i="22"/>
  <c r="L304" i="22"/>
  <c r="N304" i="22" s="1"/>
  <c r="L302" i="22"/>
  <c r="L297" i="22"/>
  <c r="L288" i="22"/>
  <c r="N288" i="22" s="1"/>
  <c r="L282" i="22"/>
  <c r="L274" i="22"/>
  <c r="N274" i="22" s="1"/>
  <c r="L269" i="22"/>
  <c r="N269" i="22" s="1"/>
  <c r="L264" i="22"/>
  <c r="N264" i="22" s="1"/>
  <c r="L260" i="22"/>
  <c r="L257" i="22"/>
  <c r="N257" i="22" s="1"/>
  <c r="L255" i="22"/>
  <c r="N255" i="22" s="1"/>
  <c r="L252" i="22"/>
  <c r="L249" i="22"/>
  <c r="N249" i="22" s="1"/>
  <c r="L244" i="22"/>
  <c r="N244" i="22" s="1"/>
  <c r="L240" i="22"/>
  <c r="N240" i="22" s="1"/>
  <c r="L236" i="22"/>
  <c r="N236" i="22" s="1"/>
  <c r="L232" i="22"/>
  <c r="N232" i="22" s="1"/>
  <c r="L229" i="22"/>
  <c r="N229" i="22" s="1"/>
  <c r="L226" i="22"/>
  <c r="N226" i="22" s="1"/>
  <c r="L219" i="22"/>
  <c r="N219" i="22" s="1"/>
  <c r="L215" i="22"/>
  <c r="N215" i="22" s="1"/>
  <c r="L211" i="22"/>
  <c r="N211" i="22" s="1"/>
  <c r="L206" i="22"/>
  <c r="N206" i="22" s="1"/>
  <c r="L201" i="22"/>
  <c r="N201" i="22" s="1"/>
  <c r="L200" i="22"/>
  <c r="N200" i="22" s="1"/>
  <c r="L195" i="22"/>
  <c r="N195" i="22" s="1"/>
  <c r="L184" i="22"/>
  <c r="N184" i="22" s="1"/>
  <c r="L180" i="22"/>
  <c r="N180" i="22" s="1"/>
  <c r="L175" i="22"/>
  <c r="N175" i="22" s="1"/>
  <c r="L171" i="22"/>
  <c r="N171" i="22" s="1"/>
  <c r="L168" i="22"/>
  <c r="N168" i="22" s="1"/>
  <c r="L164" i="22"/>
  <c r="N164" i="22" s="1"/>
  <c r="L159" i="22"/>
  <c r="N159" i="22" s="1"/>
  <c r="L152" i="22"/>
  <c r="N152" i="22" s="1"/>
  <c r="L150" i="22"/>
  <c r="N150" i="22" s="1"/>
  <c r="L146" i="22"/>
  <c r="N146" i="22" s="1"/>
  <c r="L142" i="22"/>
  <c r="N142" i="22" s="1"/>
  <c r="L141" i="22"/>
  <c r="N141" i="22" s="1"/>
  <c r="L140" i="22"/>
  <c r="N140" i="22" s="1"/>
  <c r="L131" i="22"/>
  <c r="L124" i="22"/>
  <c r="N124" i="22" s="1"/>
  <c r="L121" i="22"/>
  <c r="N121" i="22" s="1"/>
  <c r="L119" i="22"/>
  <c r="L112" i="22"/>
  <c r="L107" i="22"/>
  <c r="N107" i="22" s="1"/>
  <c r="L102" i="22"/>
  <c r="L99" i="22"/>
  <c r="L88" i="22"/>
  <c r="N88" i="22" s="1"/>
  <c r="L87" i="22"/>
  <c r="N87" i="22" s="1"/>
  <c r="L84" i="22"/>
  <c r="N84" i="22" s="1"/>
  <c r="L76" i="22"/>
  <c r="N76" i="22" s="1"/>
  <c r="L73" i="22"/>
  <c r="L68" i="22"/>
  <c r="N68" i="22" s="1"/>
  <c r="L62" i="22"/>
  <c r="N62" i="22" s="1"/>
  <c r="L58" i="22"/>
  <c r="N58" i="22" s="1"/>
  <c r="L54" i="22"/>
  <c r="L46" i="22"/>
  <c r="N46" i="22" s="1"/>
  <c r="L42" i="22"/>
  <c r="N42" i="22" s="1"/>
  <c r="L40" i="22"/>
  <c r="N40" i="22" s="1"/>
  <c r="L38" i="22"/>
  <c r="N38" i="22" s="1"/>
  <c r="L34" i="22"/>
  <c r="L31" i="22"/>
  <c r="L24" i="22"/>
  <c r="N24" i="22" s="1"/>
  <c r="L23" i="22"/>
  <c r="N23" i="22" s="1"/>
  <c r="L22" i="22"/>
  <c r="N22" i="22" s="1"/>
  <c r="L19" i="22"/>
  <c r="L10" i="22"/>
  <c r="N10" i="22" s="1"/>
  <c r="J122" i="26"/>
  <c r="L122" i="26" s="1"/>
  <c r="J116" i="26"/>
  <c r="L116" i="26" s="1"/>
  <c r="J100" i="26"/>
  <c r="J98" i="26"/>
  <c r="J91" i="26"/>
  <c r="L91" i="26" s="1"/>
  <c r="J87" i="26"/>
  <c r="L87" i="26" s="1"/>
  <c r="J82" i="26"/>
  <c r="L82" i="26" s="1"/>
  <c r="J76" i="26"/>
  <c r="L76" i="26" s="1"/>
  <c r="J68" i="26"/>
  <c r="L68" i="26" s="1"/>
  <c r="J52" i="26"/>
  <c r="L52" i="26" s="1"/>
  <c r="J42" i="26"/>
  <c r="L42" i="26" s="1"/>
  <c r="J40" i="26"/>
  <c r="L40" i="26" s="1"/>
  <c r="J35" i="26"/>
  <c r="J22" i="26"/>
  <c r="L22" i="26" s="1"/>
  <c r="J17" i="26"/>
  <c r="L17" i="26" s="1"/>
  <c r="J14" i="26"/>
  <c r="J7" i="26"/>
  <c r="L7" i="26" s="1"/>
  <c r="J5" i="26"/>
  <c r="L5" i="26" s="1"/>
  <c r="L446" i="22" l="1"/>
  <c r="N446" i="22" s="1"/>
  <c r="N447" i="22"/>
  <c r="I12" i="27"/>
  <c r="L408" i="22"/>
  <c r="N408" i="22" s="1"/>
  <c r="N409" i="22"/>
  <c r="J32" i="26"/>
  <c r="L32" i="26" s="1"/>
  <c r="L35" i="26"/>
  <c r="L299" i="22"/>
  <c r="N299" i="22" s="1"/>
  <c r="N302" i="22"/>
  <c r="L347" i="22"/>
  <c r="N347" i="22" s="1"/>
  <c r="N350" i="22"/>
  <c r="L459" i="22"/>
  <c r="N459" i="22" s="1"/>
  <c r="N460" i="22"/>
  <c r="L524" i="22"/>
  <c r="N524" i="22" s="1"/>
  <c r="N530" i="22"/>
  <c r="L639" i="22"/>
  <c r="N639" i="22" s="1"/>
  <c r="N640" i="22"/>
  <c r="L660" i="22"/>
  <c r="N660" i="22" s="1"/>
  <c r="N661" i="22"/>
  <c r="L709" i="22"/>
  <c r="N710" i="22"/>
  <c r="L735" i="22"/>
  <c r="N735" i="22" s="1"/>
  <c r="N736" i="22"/>
  <c r="L759" i="22"/>
  <c r="N760" i="22"/>
  <c r="L791" i="22"/>
  <c r="N791" i="22" s="1"/>
  <c r="N792" i="22"/>
  <c r="L676" i="22"/>
  <c r="N676" i="22" s="1"/>
  <c r="N678" i="22"/>
  <c r="L451" i="22"/>
  <c r="N453" i="22"/>
  <c r="L490" i="22"/>
  <c r="N490" i="22" s="1"/>
  <c r="N493" i="22"/>
  <c r="L578" i="22"/>
  <c r="N578" i="22" s="1"/>
  <c r="N579" i="22"/>
  <c r="L655" i="22"/>
  <c r="N655" i="22" s="1"/>
  <c r="N656" i="22"/>
  <c r="L53" i="22"/>
  <c r="N53" i="22" s="1"/>
  <c r="N54" i="22"/>
  <c r="L259" i="22"/>
  <c r="N259" i="22" s="1"/>
  <c r="N260" i="22"/>
  <c r="L465" i="22"/>
  <c r="N465" i="22" s="1"/>
  <c r="N466" i="22"/>
  <c r="L500" i="22"/>
  <c r="N500" i="22" s="1"/>
  <c r="N502" i="22"/>
  <c r="L593" i="22"/>
  <c r="N599" i="22"/>
  <c r="L737" i="22"/>
  <c r="N737" i="22" s="1"/>
  <c r="N738" i="22"/>
  <c r="L763" i="22"/>
  <c r="N763" i="22" s="1"/>
  <c r="N764" i="22"/>
  <c r="L18" i="22"/>
  <c r="N19" i="22"/>
  <c r="J96" i="26"/>
  <c r="L96" i="26" s="1"/>
  <c r="L98" i="26"/>
  <c r="L97" i="22"/>
  <c r="N97" i="22" s="1"/>
  <c r="N99" i="22"/>
  <c r="L129" i="22"/>
  <c r="N129" i="22" s="1"/>
  <c r="N131" i="22"/>
  <c r="L310" i="22"/>
  <c r="N310" i="22" s="1"/>
  <c r="N313" i="22"/>
  <c r="L601" i="22"/>
  <c r="N601" i="22" s="1"/>
  <c r="N607" i="22"/>
  <c r="L665" i="22"/>
  <c r="N665" i="22" s="1"/>
  <c r="N666" i="22"/>
  <c r="L767" i="22"/>
  <c r="N768" i="22"/>
  <c r="L118" i="22"/>
  <c r="N118" i="22" s="1"/>
  <c r="N119" i="22"/>
  <c r="L752" i="22"/>
  <c r="N752" i="22" s="1"/>
  <c r="N753" i="22"/>
  <c r="L101" i="22"/>
  <c r="N101" i="22" s="1"/>
  <c r="N102" i="22"/>
  <c r="L423" i="22"/>
  <c r="N423" i="22" s="1"/>
  <c r="N424" i="22"/>
  <c r="L644" i="22"/>
  <c r="N645" i="22"/>
  <c r="L668" i="22"/>
  <c r="N668" i="22" s="1"/>
  <c r="N669" i="22"/>
  <c r="L769" i="22"/>
  <c r="N769" i="22" s="1"/>
  <c r="N770" i="22"/>
  <c r="L755" i="22"/>
  <c r="N755" i="22" s="1"/>
  <c r="N756" i="22"/>
  <c r="J99" i="26"/>
  <c r="L99" i="26" s="1"/>
  <c r="L100" i="26"/>
  <c r="L28" i="22"/>
  <c r="N31" i="22"/>
  <c r="L33" i="22"/>
  <c r="N33" i="22" s="1"/>
  <c r="N34" i="22"/>
  <c r="L431" i="22"/>
  <c r="N431" i="22" s="1"/>
  <c r="N432" i="22"/>
  <c r="L556" i="22"/>
  <c r="N560" i="22"/>
  <c r="L647" i="22"/>
  <c r="N647" i="22" s="1"/>
  <c r="N648" i="22"/>
  <c r="L670" i="22"/>
  <c r="N670" i="22" s="1"/>
  <c r="N671" i="22"/>
  <c r="L723" i="22"/>
  <c r="N724" i="22"/>
  <c r="M137" i="22"/>
  <c r="L251" i="22"/>
  <c r="N251" i="22" s="1"/>
  <c r="N252" i="22"/>
  <c r="L653" i="22"/>
  <c r="N653" i="22" s="1"/>
  <c r="N654" i="22"/>
  <c r="L779" i="22"/>
  <c r="N779" i="22" s="1"/>
  <c r="N780" i="22"/>
  <c r="L294" i="22"/>
  <c r="N294" i="22" s="1"/>
  <c r="N297" i="22"/>
  <c r="L730" i="22"/>
  <c r="N730" i="22" s="1"/>
  <c r="N731" i="22"/>
  <c r="J11" i="26"/>
  <c r="L11" i="26" s="1"/>
  <c r="L14" i="26"/>
  <c r="L71" i="22"/>
  <c r="N71" i="22" s="1"/>
  <c r="N73" i="22"/>
  <c r="L279" i="22"/>
  <c r="N279" i="22" s="1"/>
  <c r="N282" i="22"/>
  <c r="L329" i="22"/>
  <c r="N329" i="22" s="1"/>
  <c r="N332" i="22"/>
  <c r="L438" i="22"/>
  <c r="N438" i="22" s="1"/>
  <c r="N439" i="22"/>
  <c r="L111" i="22"/>
  <c r="N111" i="22" s="1"/>
  <c r="N112" i="22"/>
  <c r="L386" i="22"/>
  <c r="J50" i="26"/>
  <c r="L21" i="22"/>
  <c r="N21" i="22" s="1"/>
  <c r="L627" i="22"/>
  <c r="L650" i="22"/>
  <c r="N650" i="22" s="1"/>
  <c r="L514" i="22"/>
  <c r="L157" i="22"/>
  <c r="N157" i="22" s="1"/>
  <c r="L368" i="22"/>
  <c r="N368" i="22" s="1"/>
  <c r="L416" i="22"/>
  <c r="L701" i="22"/>
  <c r="N701" i="22" s="1"/>
  <c r="L145" i="22"/>
  <c r="L123" i="22"/>
  <c r="L713" i="22"/>
  <c r="J115" i="26"/>
  <c r="L115" i="26" s="1"/>
  <c r="L401" i="22"/>
  <c r="N401" i="22" s="1"/>
  <c r="J75" i="26"/>
  <c r="L75" i="26" s="1"/>
  <c r="L37" i="22"/>
  <c r="N37" i="22" s="1"/>
  <c r="L193" i="22"/>
  <c r="L357" i="22"/>
  <c r="N357" i="22" s="1"/>
  <c r="L688" i="22"/>
  <c r="N688" i="22" s="1"/>
  <c r="L741" i="22"/>
  <c r="N741" i="22" s="1"/>
  <c r="L775" i="22"/>
  <c r="N775" i="22" s="1"/>
  <c r="L83" i="22"/>
  <c r="L231" i="22"/>
  <c r="N231" i="22" s="1"/>
  <c r="L772" i="22"/>
  <c r="N772" i="22" s="1"/>
  <c r="L692" i="22"/>
  <c r="N692" i="22" s="1"/>
  <c r="L378" i="22"/>
  <c r="N378" i="22" s="1"/>
  <c r="L254" i="22"/>
  <c r="L248" i="22"/>
  <c r="N248" i="22" s="1"/>
  <c r="L223" i="22"/>
  <c r="L178" i="22"/>
  <c r="N178" i="22" s="1"/>
  <c r="L6" i="22"/>
  <c r="N6" i="22" s="1"/>
  <c r="L536" i="22"/>
  <c r="K159" i="22"/>
  <c r="L263" i="22" l="1"/>
  <c r="N263" i="22" s="1"/>
  <c r="L675" i="22"/>
  <c r="N675" i="22" s="1"/>
  <c r="L659" i="22"/>
  <c r="L658" i="22" s="1"/>
  <c r="N658" i="22" s="1"/>
  <c r="L577" i="22"/>
  <c r="L576" i="22" s="1"/>
  <c r="N576" i="22" s="1"/>
  <c r="L336" i="22"/>
  <c r="N336" i="22" s="1"/>
  <c r="J4" i="26"/>
  <c r="L4" i="26" s="1"/>
  <c r="L498" i="22"/>
  <c r="N498" i="22" s="1"/>
  <c r="L778" i="22"/>
  <c r="N778" i="22" s="1"/>
  <c r="L287" i="22"/>
  <c r="N287" i="22" s="1"/>
  <c r="J95" i="26"/>
  <c r="H11" i="27" s="1"/>
  <c r="J11" i="27" s="1"/>
  <c r="L638" i="22"/>
  <c r="L637" i="22" s="1"/>
  <c r="L45" i="22"/>
  <c r="N45" i="22" s="1"/>
  <c r="L96" i="22"/>
  <c r="N96" i="22" s="1"/>
  <c r="L667" i="22"/>
  <c r="N667" i="22" s="1"/>
  <c r="L27" i="22"/>
  <c r="N27" i="22" s="1"/>
  <c r="N28" i="22"/>
  <c r="L450" i="22"/>
  <c r="N450" i="22" s="1"/>
  <c r="N451" i="22"/>
  <c r="L318" i="22"/>
  <c r="N318" i="22" s="1"/>
  <c r="L81" i="22"/>
  <c r="N81" i="22" s="1"/>
  <c r="N83" i="22"/>
  <c r="M3" i="22"/>
  <c r="L250" i="22"/>
  <c r="N250" i="22" s="1"/>
  <c r="N254" i="22"/>
  <c r="L117" i="22"/>
  <c r="N117" i="22" s="1"/>
  <c r="N123" i="22"/>
  <c r="L385" i="22"/>
  <c r="N385" i="22" s="1"/>
  <c r="N386" i="22"/>
  <c r="L592" i="22"/>
  <c r="N593" i="22"/>
  <c r="L523" i="22"/>
  <c r="N523" i="22" s="1"/>
  <c r="N536" i="22"/>
  <c r="L751" i="22"/>
  <c r="N751" i="22" s="1"/>
  <c r="L555" i="22"/>
  <c r="N555" i="22" s="1"/>
  <c r="N556" i="22"/>
  <c r="L643" i="22"/>
  <c r="N643" i="22" s="1"/>
  <c r="N644" i="22"/>
  <c r="L15" i="22"/>
  <c r="N15" i="22" s="1"/>
  <c r="N18" i="22"/>
  <c r="L708" i="22"/>
  <c r="N708" i="22" s="1"/>
  <c r="N709" i="22"/>
  <c r="J45" i="26"/>
  <c r="L50" i="26"/>
  <c r="L139" i="22"/>
  <c r="N145" i="22"/>
  <c r="L509" i="22"/>
  <c r="N509" i="22" s="1"/>
  <c r="N514" i="22"/>
  <c r="L722" i="22"/>
  <c r="N723" i="22"/>
  <c r="L766" i="22"/>
  <c r="N766" i="22" s="1"/>
  <c r="N767" i="22"/>
  <c r="I13" i="27"/>
  <c r="L95" i="26"/>
  <c r="L415" i="22"/>
  <c r="N416" i="22"/>
  <c r="L626" i="22"/>
  <c r="N627" i="22"/>
  <c r="L205" i="22"/>
  <c r="N223" i="22"/>
  <c r="L189" i="22"/>
  <c r="N193" i="22"/>
  <c r="N713" i="22"/>
  <c r="L758" i="22"/>
  <c r="N758" i="22" s="1"/>
  <c r="N759" i="22"/>
  <c r="L672" i="22"/>
  <c r="N672" i="22" s="1"/>
  <c r="L36" i="22"/>
  <c r="N36" i="22" s="1"/>
  <c r="L228" i="22"/>
  <c r="H24" i="27"/>
  <c r="J24" i="27" s="1"/>
  <c r="L740" i="22"/>
  <c r="N740" i="22" s="1"/>
  <c r="L691" i="22"/>
  <c r="N691" i="22" s="1"/>
  <c r="L473" i="22"/>
  <c r="N473" i="22" s="1"/>
  <c r="L235" i="22"/>
  <c r="N235" i="22" s="1"/>
  <c r="L174" i="22"/>
  <c r="N174" i="22" s="1"/>
  <c r="K560" i="22"/>
  <c r="K502" i="22"/>
  <c r="K115" i="22"/>
  <c r="N659" i="22" l="1"/>
  <c r="N577" i="22"/>
  <c r="L262" i="22"/>
  <c r="N262" i="22" s="1"/>
  <c r="L80" i="22"/>
  <c r="N80" i="22" s="1"/>
  <c r="N638" i="22"/>
  <c r="L750" i="22"/>
  <c r="H25" i="27" s="1"/>
  <c r="J25" i="27" s="1"/>
  <c r="L5" i="22"/>
  <c r="M794" i="22"/>
  <c r="I9" i="27"/>
  <c r="L508" i="22"/>
  <c r="N508" i="22" s="1"/>
  <c r="L591" i="22"/>
  <c r="N592" i="22"/>
  <c r="L204" i="22"/>
  <c r="N204" i="22" s="1"/>
  <c r="N205" i="22"/>
  <c r="L138" i="22"/>
  <c r="N138" i="22" s="1"/>
  <c r="N139" i="22"/>
  <c r="N626" i="22"/>
  <c r="L625" i="22"/>
  <c r="J16" i="26"/>
  <c r="L45" i="26"/>
  <c r="L199" i="22"/>
  <c r="N189" i="22"/>
  <c r="N228" i="22"/>
  <c r="L377" i="22"/>
  <c r="N377" i="22" s="1"/>
  <c r="L414" i="22"/>
  <c r="N415" i="22"/>
  <c r="L721" i="22"/>
  <c r="N722" i="22"/>
  <c r="L634" i="22"/>
  <c r="N634" i="22" s="1"/>
  <c r="N637" i="22"/>
  <c r="L472" i="22"/>
  <c r="N472" i="22" s="1"/>
  <c r="L234" i="22"/>
  <c r="N234" i="22" s="1"/>
  <c r="H500" i="22"/>
  <c r="I500" i="22"/>
  <c r="J500" i="22"/>
  <c r="K500" i="22"/>
  <c r="G500" i="22"/>
  <c r="L44" i="22" l="1"/>
  <c r="N44" i="22" s="1"/>
  <c r="N750" i="22"/>
  <c r="L188" i="22"/>
  <c r="N199" i="22"/>
  <c r="L16" i="26"/>
  <c r="J3" i="26"/>
  <c r="N591" i="22"/>
  <c r="L590" i="22"/>
  <c r="N590" i="22" s="1"/>
  <c r="L392" i="22"/>
  <c r="N392" i="22" s="1"/>
  <c r="N414" i="22"/>
  <c r="L624" i="22"/>
  <c r="N625" i="22"/>
  <c r="I15" i="27"/>
  <c r="I16" i="27" s="1"/>
  <c r="I22" i="27"/>
  <c r="I10" i="27"/>
  <c r="N721" i="22"/>
  <c r="L707" i="22"/>
  <c r="N707" i="22" s="1"/>
  <c r="L203" i="22"/>
  <c r="N203" i="22" s="1"/>
  <c r="L4" i="22"/>
  <c r="N4" i="22" s="1"/>
  <c r="N5" i="22"/>
  <c r="L471" i="22"/>
  <c r="N471" i="22" s="1"/>
  <c r="L233" i="22"/>
  <c r="N233" i="22" s="1"/>
  <c r="K792" i="22"/>
  <c r="K789" i="22"/>
  <c r="K780" i="22"/>
  <c r="K776" i="22"/>
  <c r="K773" i="22"/>
  <c r="K770" i="22"/>
  <c r="K768" i="22"/>
  <c r="K764" i="22"/>
  <c r="K760" i="22"/>
  <c r="K756" i="22"/>
  <c r="K753" i="22"/>
  <c r="K748" i="22"/>
  <c r="K746" i="22"/>
  <c r="K744" i="22"/>
  <c r="K742" i="22"/>
  <c r="K738" i="22"/>
  <c r="K736" i="22"/>
  <c r="K731" i="22"/>
  <c r="K728" i="22"/>
  <c r="K726" i="22"/>
  <c r="K724" i="22"/>
  <c r="K720" i="22"/>
  <c r="K714" i="22"/>
  <c r="K711" i="22"/>
  <c r="K710" i="22"/>
  <c r="K705" i="22"/>
  <c r="K702" i="22"/>
  <c r="K699" i="22"/>
  <c r="K697" i="22"/>
  <c r="K695" i="22"/>
  <c r="K693" i="22"/>
  <c r="K689" i="22"/>
  <c r="K686" i="22"/>
  <c r="K683" i="22"/>
  <c r="K678" i="22"/>
  <c r="K673" i="22"/>
  <c r="K671" i="22"/>
  <c r="K669" i="22"/>
  <c r="K666" i="22"/>
  <c r="K663" i="22"/>
  <c r="K661" i="22"/>
  <c r="K656" i="22"/>
  <c r="K654" i="22"/>
  <c r="K651" i="22"/>
  <c r="K648" i="22"/>
  <c r="K645" i="22"/>
  <c r="K642" i="22"/>
  <c r="K641" i="22"/>
  <c r="K640" i="22"/>
  <c r="K635" i="22"/>
  <c r="K630" i="22"/>
  <c r="K629" i="22"/>
  <c r="K628" i="22"/>
  <c r="K621" i="22"/>
  <c r="K607" i="22"/>
  <c r="K599" i="22"/>
  <c r="K588" i="22"/>
  <c r="K579" i="22"/>
  <c r="K574" i="22"/>
  <c r="K561" i="22"/>
  <c r="K556" i="22"/>
  <c r="K553" i="22"/>
  <c r="K551" i="22"/>
  <c r="K539" i="22"/>
  <c r="K530" i="22"/>
  <c r="K520" i="22"/>
  <c r="K515" i="22"/>
  <c r="K512" i="22"/>
  <c r="K510" i="22"/>
  <c r="K506" i="22"/>
  <c r="K494" i="22"/>
  <c r="K493" i="22"/>
  <c r="K487" i="22"/>
  <c r="K485" i="22"/>
  <c r="K482" i="22"/>
  <c r="K478" i="22"/>
  <c r="K474" i="22"/>
  <c r="K466" i="22"/>
  <c r="K460" i="22"/>
  <c r="K453" i="22"/>
  <c r="K451" i="22" s="1"/>
  <c r="K447" i="22"/>
  <c r="K439" i="22"/>
  <c r="K432" i="22"/>
  <c r="K424" i="22"/>
  <c r="K422" i="22"/>
  <c r="K418" i="22"/>
  <c r="K412" i="22"/>
  <c r="K409" i="22"/>
  <c r="K406" i="22"/>
  <c r="K404" i="22"/>
  <c r="K402" i="22"/>
  <c r="K399" i="22"/>
  <c r="K397" i="22"/>
  <c r="K395" i="22"/>
  <c r="K393" i="22"/>
  <c r="K390" i="22"/>
  <c r="K388" i="22"/>
  <c r="K387" i="22"/>
  <c r="K383" i="22"/>
  <c r="K381" i="22"/>
  <c r="K379" i="22"/>
  <c r="K375" i="22"/>
  <c r="K373" i="22"/>
  <c r="K371" i="22"/>
  <c r="K369" i="22"/>
  <c r="K366" i="22"/>
  <c r="K364" i="22"/>
  <c r="K361" i="22"/>
  <c r="K358" i="22"/>
  <c r="K354" i="22"/>
  <c r="K350" i="22"/>
  <c r="K342" i="22"/>
  <c r="K337" i="22"/>
  <c r="K332" i="22"/>
  <c r="K324" i="22"/>
  <c r="K319" i="22"/>
  <c r="K313" i="22"/>
  <c r="K304" i="22"/>
  <c r="K302" i="22"/>
  <c r="K297" i="22"/>
  <c r="K294" i="22" s="1"/>
  <c r="K288" i="22"/>
  <c r="K282" i="22"/>
  <c r="K274" i="22"/>
  <c r="K269" i="22"/>
  <c r="K264" i="22"/>
  <c r="K260" i="22"/>
  <c r="K257" i="22"/>
  <c r="K255" i="22"/>
  <c r="K252" i="22"/>
  <c r="K249" i="22"/>
  <c r="K244" i="22"/>
  <c r="K240" i="22"/>
  <c r="K236" i="22"/>
  <c r="K232" i="22"/>
  <c r="K229" i="22"/>
  <c r="K226" i="22"/>
  <c r="K219" i="22"/>
  <c r="K215" i="22"/>
  <c r="K211" i="22"/>
  <c r="K206" i="22"/>
  <c r="K201" i="22"/>
  <c r="K200" i="22"/>
  <c r="K195" i="22"/>
  <c r="K184" i="22"/>
  <c r="K180" i="22"/>
  <c r="K175" i="22"/>
  <c r="K171" i="22"/>
  <c r="K168" i="22"/>
  <c r="K164" i="22"/>
  <c r="K152" i="22"/>
  <c r="K150" i="22"/>
  <c r="K146" i="22"/>
  <c r="K142" i="22"/>
  <c r="K141" i="22"/>
  <c r="K140" i="22"/>
  <c r="K131" i="22"/>
  <c r="K124" i="22"/>
  <c r="K121" i="22"/>
  <c r="K119" i="22"/>
  <c r="K112" i="22"/>
  <c r="K107" i="22"/>
  <c r="K102" i="22"/>
  <c r="K99" i="22"/>
  <c r="K93" i="22"/>
  <c r="K87" i="22"/>
  <c r="K84" i="22"/>
  <c r="K76" i="22"/>
  <c r="K73" i="22"/>
  <c r="K68" i="22"/>
  <c r="K62" i="22"/>
  <c r="K58" i="22"/>
  <c r="K54" i="22"/>
  <c r="K46" i="22"/>
  <c r="K42" i="22"/>
  <c r="K40" i="22"/>
  <c r="K38" i="22"/>
  <c r="K34" i="22"/>
  <c r="K31" i="22"/>
  <c r="K24" i="22"/>
  <c r="K23" i="22"/>
  <c r="K22" i="22"/>
  <c r="K19" i="22"/>
  <c r="K10" i="22"/>
  <c r="I122" i="26"/>
  <c r="I120" i="26"/>
  <c r="I100" i="26"/>
  <c r="I98" i="26"/>
  <c r="I91" i="26"/>
  <c r="I87" i="26"/>
  <c r="I82" i="26"/>
  <c r="I76" i="26"/>
  <c r="I68" i="26"/>
  <c r="I52" i="26"/>
  <c r="I42" i="26"/>
  <c r="I40" i="26"/>
  <c r="I35" i="26"/>
  <c r="I22" i="26"/>
  <c r="I17" i="26"/>
  <c r="I14" i="26"/>
  <c r="I7" i="26"/>
  <c r="I5" i="26"/>
  <c r="F46" i="26"/>
  <c r="I28" i="27" l="1"/>
  <c r="I29" i="27" s="1"/>
  <c r="I23" i="27"/>
  <c r="H8" i="27"/>
  <c r="J8" i="27" s="1"/>
  <c r="L3" i="26"/>
  <c r="J128" i="26"/>
  <c r="L128" i="26" s="1"/>
  <c r="N624" i="22"/>
  <c r="L623" i="22"/>
  <c r="L187" i="22"/>
  <c r="N188" i="22"/>
  <c r="K465" i="22"/>
  <c r="K791" i="22"/>
  <c r="K459" i="22"/>
  <c r="K53" i="22"/>
  <c r="K28" i="22"/>
  <c r="K27" i="22" s="1"/>
  <c r="I32" i="26"/>
  <c r="I116" i="26"/>
  <c r="I115" i="26" s="1"/>
  <c r="K386" i="22"/>
  <c r="K385" i="22" s="1"/>
  <c r="K123" i="22"/>
  <c r="K665" i="22"/>
  <c r="K33" i="22"/>
  <c r="K97" i="22"/>
  <c r="K299" i="22"/>
  <c r="K735" i="22"/>
  <c r="K719" i="22"/>
  <c r="K639" i="22"/>
  <c r="K676" i="22"/>
  <c r="K675" i="22" s="1"/>
  <c r="K88" i="22"/>
  <c r="I11" i="26"/>
  <c r="K111" i="22"/>
  <c r="K647" i="22"/>
  <c r="K668" i="22"/>
  <c r="K709" i="22"/>
  <c r="K708" i="22" s="1"/>
  <c r="K145" i="22"/>
  <c r="K653" i="22"/>
  <c r="K21" i="22"/>
  <c r="I50" i="26"/>
  <c r="I45" i="26" s="1"/>
  <c r="K118" i="22"/>
  <c r="K490" i="22"/>
  <c r="K670" i="22"/>
  <c r="I75" i="26"/>
  <c r="K193" i="22"/>
  <c r="K189" i="22" s="1"/>
  <c r="K18" i="22"/>
  <c r="K15" i="22" s="1"/>
  <c r="K231" i="22"/>
  <c r="K545" i="22"/>
  <c r="K660" i="22"/>
  <c r="K101" i="22"/>
  <c r="K157" i="22"/>
  <c r="K347" i="22"/>
  <c r="K336" i="22" s="1"/>
  <c r="K701" i="22"/>
  <c r="K723" i="22"/>
  <c r="K722" i="22" s="1"/>
  <c r="K767" i="22"/>
  <c r="K766" i="22" s="1"/>
  <c r="K71" i="22"/>
  <c r="I96" i="26"/>
  <c r="K555" i="22"/>
  <c r="K627" i="22"/>
  <c r="I99" i="26"/>
  <c r="K83" i="22"/>
  <c r="K416" i="22"/>
  <c r="K415" i="22" s="1"/>
  <c r="K644" i="22"/>
  <c r="K688" i="22"/>
  <c r="K779" i="22"/>
  <c r="K759" i="22"/>
  <c r="K601" i="22"/>
  <c r="K593" i="22"/>
  <c r="K514" i="22"/>
  <c r="K450" i="22"/>
  <c r="K446" i="22"/>
  <c r="K438" i="22"/>
  <c r="K431" i="22"/>
  <c r="K423" i="22"/>
  <c r="K279" i="22"/>
  <c r="K259" i="22"/>
  <c r="K254" i="22"/>
  <c r="K251" i="22"/>
  <c r="K248" i="22"/>
  <c r="K223" i="22"/>
  <c r="K178" i="22"/>
  <c r="K129" i="22"/>
  <c r="K6" i="22"/>
  <c r="K310" i="22"/>
  <c r="K368" i="22"/>
  <c r="K378" i="22"/>
  <c r="K329" i="22"/>
  <c r="K737" i="22"/>
  <c r="K755" i="22"/>
  <c r="K763" i="22"/>
  <c r="K772" i="22"/>
  <c r="K357" i="22"/>
  <c r="K408" i="22"/>
  <c r="K578" i="22"/>
  <c r="K655" i="22"/>
  <c r="K692" i="22"/>
  <c r="K730" i="22"/>
  <c r="K752" i="22"/>
  <c r="K769" i="22"/>
  <c r="K775" i="22"/>
  <c r="K37" i="22"/>
  <c r="K401" i="22"/>
  <c r="K524" i="22"/>
  <c r="K741" i="22"/>
  <c r="J551" i="22"/>
  <c r="J115" i="22"/>
  <c r="J87" i="22"/>
  <c r="J34" i="22"/>
  <c r="H12" i="27" l="1"/>
  <c r="J12" i="27" s="1"/>
  <c r="N623" i="22"/>
  <c r="N187" i="22"/>
  <c r="L137" i="22"/>
  <c r="K650" i="22"/>
  <c r="K498" i="22"/>
  <c r="K473" i="22" s="1"/>
  <c r="K228" i="22"/>
  <c r="K667" i="22"/>
  <c r="K81" i="22"/>
  <c r="K80" i="22" s="1"/>
  <c r="K638" i="22"/>
  <c r="K139" i="22"/>
  <c r="K643" i="22"/>
  <c r="K45" i="22"/>
  <c r="I4" i="26"/>
  <c r="K536" i="22"/>
  <c r="K96" i="22"/>
  <c r="K5" i="22"/>
  <c r="K713" i="22"/>
  <c r="K509" i="22"/>
  <c r="G24" i="27"/>
  <c r="K659" i="22"/>
  <c r="I95" i="26"/>
  <c r="I16" i="26"/>
  <c r="K672" i="22"/>
  <c r="K626" i="22"/>
  <c r="K625" i="22" s="1"/>
  <c r="K778" i="22"/>
  <c r="K758" i="22"/>
  <c r="K721" i="22"/>
  <c r="K592" i="22"/>
  <c r="K414" i="22"/>
  <c r="K377" i="22"/>
  <c r="K318" i="22"/>
  <c r="K263" i="22"/>
  <c r="K250" i="22"/>
  <c r="K235" i="22"/>
  <c r="K205" i="22"/>
  <c r="K199" i="22"/>
  <c r="K174" i="22"/>
  <c r="K117" i="22"/>
  <c r="K740" i="22"/>
  <c r="K751" i="22"/>
  <c r="K691" i="22"/>
  <c r="K577" i="22"/>
  <c r="K287" i="22"/>
  <c r="K36" i="22"/>
  <c r="G120" i="26"/>
  <c r="N137" i="22" l="1"/>
  <c r="L3" i="22"/>
  <c r="K4" i="22"/>
  <c r="K637" i="22"/>
  <c r="K634" i="22" s="1"/>
  <c r="K138" i="22"/>
  <c r="I3" i="26"/>
  <c r="G8" i="27" s="1"/>
  <c r="K523" i="22"/>
  <c r="G11" i="27"/>
  <c r="K658" i="22"/>
  <c r="K707" i="22"/>
  <c r="K591" i="22"/>
  <c r="K472" i="22"/>
  <c r="K392" i="22"/>
  <c r="K234" i="22"/>
  <c r="K204" i="22"/>
  <c r="K188" i="22"/>
  <c r="K624" i="22"/>
  <c r="K576" i="22"/>
  <c r="K262" i="22"/>
  <c r="K750" i="22"/>
  <c r="K44" i="22"/>
  <c r="I128" i="26" l="1"/>
  <c r="N3" i="22"/>
  <c r="H9" i="27"/>
  <c r="J9" i="27" s="1"/>
  <c r="L794" i="22"/>
  <c r="N794" i="22" s="1"/>
  <c r="G14" i="27"/>
  <c r="G21" i="27"/>
  <c r="G27" i="27" s="1"/>
  <c r="K508" i="22"/>
  <c r="K590" i="22"/>
  <c r="K471" i="22"/>
  <c r="K233" i="22"/>
  <c r="K203" i="22"/>
  <c r="K187" i="22"/>
  <c r="G25" i="27"/>
  <c r="G26" i="27" s="1"/>
  <c r="K623" i="22"/>
  <c r="J112" i="22"/>
  <c r="J111" i="22" s="1"/>
  <c r="J102" i="22"/>
  <c r="J101" i="22" s="1"/>
  <c r="J195" i="22"/>
  <c r="J193" i="22" s="1"/>
  <c r="J189" i="22" s="1"/>
  <c r="J200" i="22"/>
  <c r="H122" i="26"/>
  <c r="H116" i="26"/>
  <c r="H100" i="26"/>
  <c r="H99" i="26" s="1"/>
  <c r="H98" i="26"/>
  <c r="H96" i="26" s="1"/>
  <c r="H91" i="26"/>
  <c r="H87" i="26"/>
  <c r="H82" i="26"/>
  <c r="H76" i="26"/>
  <c r="H68" i="26"/>
  <c r="H52" i="26"/>
  <c r="H42" i="26"/>
  <c r="H40" i="26"/>
  <c r="H35" i="26"/>
  <c r="H22" i="26"/>
  <c r="H17" i="26"/>
  <c r="H14" i="26"/>
  <c r="H11" i="26" s="1"/>
  <c r="H7" i="26"/>
  <c r="H5" i="26"/>
  <c r="J792" i="22"/>
  <c r="J791" i="22" s="1"/>
  <c r="J789" i="22"/>
  <c r="J780" i="22"/>
  <c r="J779" i="22" s="1"/>
  <c r="J776" i="22"/>
  <c r="J773" i="22"/>
  <c r="J770" i="22"/>
  <c r="J768" i="22"/>
  <c r="J767" i="22" s="1"/>
  <c r="J764" i="22"/>
  <c r="J760" i="22"/>
  <c r="J756" i="22"/>
  <c r="J753" i="22"/>
  <c r="J748" i="22"/>
  <c r="J746" i="22"/>
  <c r="J744" i="22"/>
  <c r="J742" i="22"/>
  <c r="J738" i="22"/>
  <c r="J736" i="22"/>
  <c r="J735" i="22" s="1"/>
  <c r="J731" i="22"/>
  <c r="J728" i="22"/>
  <c r="J726" i="22"/>
  <c r="J724" i="22"/>
  <c r="J723" i="22" s="1"/>
  <c r="J720" i="22"/>
  <c r="J719" i="22" s="1"/>
  <c r="J714" i="22"/>
  <c r="J711" i="22"/>
  <c r="J710" i="22"/>
  <c r="J705" i="22"/>
  <c r="J702" i="22"/>
  <c r="J699" i="22"/>
  <c r="J697" i="22"/>
  <c r="J695" i="22"/>
  <c r="J693" i="22"/>
  <c r="J689" i="22"/>
  <c r="J686" i="22"/>
  <c r="J683" i="22"/>
  <c r="J678" i="22"/>
  <c r="J676" i="22" s="1"/>
  <c r="J673" i="22"/>
  <c r="J671" i="22"/>
  <c r="J670" i="22" s="1"/>
  <c r="J669" i="22"/>
  <c r="J668" i="22" s="1"/>
  <c r="J666" i="22"/>
  <c r="J665" i="22" s="1"/>
  <c r="J663" i="22"/>
  <c r="J661" i="22"/>
  <c r="J660" i="22" s="1"/>
  <c r="J656" i="22"/>
  <c r="J654" i="22"/>
  <c r="J653" i="22" s="1"/>
  <c r="J651" i="22"/>
  <c r="J648" i="22"/>
  <c r="J645" i="22"/>
  <c r="J644" i="22" s="1"/>
  <c r="J642" i="22"/>
  <c r="J641" i="22"/>
  <c r="J640" i="22"/>
  <c r="J635" i="22"/>
  <c r="J630" i="22"/>
  <c r="J629" i="22"/>
  <c r="J628" i="22"/>
  <c r="J621" i="22"/>
  <c r="J607" i="22"/>
  <c r="J599" i="22"/>
  <c r="J593" i="22" s="1"/>
  <c r="J592" i="22" s="1"/>
  <c r="J591" i="22" s="1"/>
  <c r="J588" i="22"/>
  <c r="J579" i="22"/>
  <c r="J574" i="22"/>
  <c r="J561" i="22"/>
  <c r="J560" i="22"/>
  <c r="J556" i="22" s="1"/>
  <c r="J553" i="22"/>
  <c r="J545" i="22"/>
  <c r="J539" i="22"/>
  <c r="J530" i="22"/>
  <c r="J520" i="22"/>
  <c r="J515" i="22"/>
  <c r="J512" i="22"/>
  <c r="J510" i="22"/>
  <c r="J506" i="22"/>
  <c r="J494" i="22"/>
  <c r="J493" i="22"/>
  <c r="J490" i="22" s="1"/>
  <c r="J487" i="22"/>
  <c r="J485" i="22"/>
  <c r="J482" i="22"/>
  <c r="J478" i="22"/>
  <c r="J474" i="22"/>
  <c r="J466" i="22"/>
  <c r="J465" i="22" s="1"/>
  <c r="J460" i="22"/>
  <c r="J459" i="22" s="1"/>
  <c r="J453" i="22"/>
  <c r="J451" i="22" s="1"/>
  <c r="J447" i="22"/>
  <c r="J446" i="22" s="1"/>
  <c r="J439" i="22"/>
  <c r="J432" i="22"/>
  <c r="J424" i="22"/>
  <c r="J423" i="22" s="1"/>
  <c r="J422" i="22"/>
  <c r="J418" i="22"/>
  <c r="J412" i="22"/>
  <c r="J409" i="22"/>
  <c r="J406" i="22"/>
  <c r="J404" i="22"/>
  <c r="J402" i="22"/>
  <c r="J399" i="22"/>
  <c r="J397" i="22"/>
  <c r="J395" i="22"/>
  <c r="J393" i="22"/>
  <c r="J390" i="22"/>
  <c r="J388" i="22"/>
  <c r="J387" i="22"/>
  <c r="J383" i="22"/>
  <c r="J381" i="22"/>
  <c r="J379" i="22"/>
  <c r="J375" i="22"/>
  <c r="J373" i="22"/>
  <c r="J371" i="22"/>
  <c r="J369" i="22"/>
  <c r="J366" i="22"/>
  <c r="J364" i="22"/>
  <c r="J361" i="22"/>
  <c r="J358" i="22"/>
  <c r="J354" i="22"/>
  <c r="J350" i="22"/>
  <c r="J342" i="22"/>
  <c r="J337" i="22"/>
  <c r="J332" i="22"/>
  <c r="J324" i="22"/>
  <c r="J319" i="22"/>
  <c r="J313" i="22"/>
  <c r="J304" i="22"/>
  <c r="J302" i="22"/>
  <c r="J299" i="22" s="1"/>
  <c r="J297" i="22"/>
  <c r="J294" i="22" s="1"/>
  <c r="J288" i="22"/>
  <c r="J282" i="22"/>
  <c r="J279" i="22" s="1"/>
  <c r="J274" i="22"/>
  <c r="J269" i="22"/>
  <c r="J264" i="22"/>
  <c r="J260" i="22"/>
  <c r="J259" i="22" s="1"/>
  <c r="J257" i="22"/>
  <c r="J255" i="22"/>
  <c r="J252" i="22"/>
  <c r="J251" i="22" s="1"/>
  <c r="J249" i="22"/>
  <c r="J244" i="22"/>
  <c r="J240" i="22"/>
  <c r="J236" i="22"/>
  <c r="J232" i="22"/>
  <c r="J231" i="22" s="1"/>
  <c r="J229" i="22"/>
  <c r="J226" i="22"/>
  <c r="J219" i="22"/>
  <c r="J215" i="22"/>
  <c r="J211" i="22"/>
  <c r="J206" i="22"/>
  <c r="J201" i="22"/>
  <c r="J184" i="22"/>
  <c r="J180" i="22"/>
  <c r="J175" i="22"/>
  <c r="J171" i="22"/>
  <c r="J168" i="22"/>
  <c r="J164" i="22"/>
  <c r="J157" i="22" s="1"/>
  <c r="J152" i="22"/>
  <c r="J150" i="22"/>
  <c r="J146" i="22"/>
  <c r="J142" i="22"/>
  <c r="J141" i="22"/>
  <c r="J140" i="22"/>
  <c r="J131" i="22"/>
  <c r="J129" i="22" s="1"/>
  <c r="J124" i="22"/>
  <c r="J121" i="22"/>
  <c r="J119" i="22"/>
  <c r="J107" i="22"/>
  <c r="J99" i="22"/>
  <c r="J97" i="22" s="1"/>
  <c r="J93" i="22"/>
  <c r="J88" i="22" s="1"/>
  <c r="J84" i="22"/>
  <c r="J83" i="22" s="1"/>
  <c r="J76" i="22"/>
  <c r="J73" i="22"/>
  <c r="J71" i="22" s="1"/>
  <c r="J68" i="22"/>
  <c r="J62" i="22"/>
  <c r="J58" i="22"/>
  <c r="J54" i="22"/>
  <c r="J53" i="22" s="1"/>
  <c r="J46" i="22"/>
  <c r="J42" i="22"/>
  <c r="J40" i="22"/>
  <c r="J38" i="22"/>
  <c r="J33" i="22"/>
  <c r="J31" i="22"/>
  <c r="J28" i="22" s="1"/>
  <c r="J24" i="22"/>
  <c r="J23" i="22"/>
  <c r="J22" i="22"/>
  <c r="J19" i="22"/>
  <c r="J18" i="22" s="1"/>
  <c r="J10" i="22"/>
  <c r="J416" i="22" l="1"/>
  <c r="J415" i="22" s="1"/>
  <c r="H95" i="26"/>
  <c r="F11" i="27" s="1"/>
  <c r="J386" i="22"/>
  <c r="J385" i="22" s="1"/>
  <c r="H115" i="26"/>
  <c r="F24" i="27" s="1"/>
  <c r="J709" i="22"/>
  <c r="J708" i="22" s="1"/>
  <c r="J639" i="22"/>
  <c r="J638" i="22" s="1"/>
  <c r="J637" i="22" s="1"/>
  <c r="J627" i="22"/>
  <c r="J626" i="22" s="1"/>
  <c r="J625" i="22" s="1"/>
  <c r="K137" i="22"/>
  <c r="J15" i="22"/>
  <c r="J27" i="22"/>
  <c r="J310" i="22"/>
  <c r="J287" i="22" s="1"/>
  <c r="J524" i="22"/>
  <c r="J578" i="22"/>
  <c r="J577" i="22" s="1"/>
  <c r="J647" i="22"/>
  <c r="J655" i="22"/>
  <c r="J737" i="22"/>
  <c r="J755" i="22"/>
  <c r="J763" i="22"/>
  <c r="J775" i="22"/>
  <c r="J6" i="22"/>
  <c r="J329" i="22"/>
  <c r="J318" i="22" s="1"/>
  <c r="J408" i="22"/>
  <c r="J438" i="22"/>
  <c r="J601" i="22"/>
  <c r="J590" i="22" s="1"/>
  <c r="J730" i="22"/>
  <c r="J759" i="22"/>
  <c r="J766" i="22"/>
  <c r="J772" i="22"/>
  <c r="G12" i="27"/>
  <c r="G13" i="27" s="1"/>
  <c r="H32" i="26"/>
  <c r="J37" i="22"/>
  <c r="J36" i="22" s="1"/>
  <c r="H50" i="26"/>
  <c r="J401" i="22"/>
  <c r="H75" i="26"/>
  <c r="J145" i="22"/>
  <c r="J536" i="22"/>
  <c r="J223" i="22"/>
  <c r="J205" i="22" s="1"/>
  <c r="J204" i="22" s="1"/>
  <c r="J248" i="22"/>
  <c r="J235" i="22" s="1"/>
  <c r="J234" i="22" s="1"/>
  <c r="H4" i="26"/>
  <c r="J118" i="22"/>
  <c r="J722" i="22"/>
  <c r="J81" i="22"/>
  <c r="J675" i="22"/>
  <c r="J555" i="22"/>
  <c r="J643" i="22"/>
  <c r="J659" i="22"/>
  <c r="J450" i="22"/>
  <c r="J769" i="22"/>
  <c r="J692" i="22"/>
  <c r="J741" i="22"/>
  <c r="J254" i="22"/>
  <c r="J752" i="22"/>
  <c r="J123" i="22"/>
  <c r="J178" i="22"/>
  <c r="J228" i="22"/>
  <c r="J368" i="22"/>
  <c r="J514" i="22"/>
  <c r="J701" i="22"/>
  <c r="J263" i="22"/>
  <c r="J347" i="22"/>
  <c r="J431" i="22"/>
  <c r="J650" i="22"/>
  <c r="J667" i="22"/>
  <c r="J688" i="22"/>
  <c r="J778" i="22"/>
  <c r="J498" i="22"/>
  <c r="J357" i="22"/>
  <c r="J378" i="22"/>
  <c r="J21" i="22"/>
  <c r="J199" i="22"/>
  <c r="J96" i="22"/>
  <c r="J713" i="22"/>
  <c r="J45" i="22"/>
  <c r="G116" i="26"/>
  <c r="I689" i="22"/>
  <c r="I688" i="22" s="1"/>
  <c r="H689" i="22"/>
  <c r="H688" i="22" s="1"/>
  <c r="G689" i="22"/>
  <c r="G688" i="22" s="1"/>
  <c r="G122" i="26"/>
  <c r="G100" i="26"/>
  <c r="G98" i="26"/>
  <c r="G91" i="26"/>
  <c r="G87" i="26"/>
  <c r="G82" i="26"/>
  <c r="G76" i="26"/>
  <c r="G68" i="26"/>
  <c r="G52" i="26"/>
  <c r="G42" i="26"/>
  <c r="G40" i="26"/>
  <c r="G35" i="26"/>
  <c r="G22" i="26"/>
  <c r="G17" i="26"/>
  <c r="G14" i="26"/>
  <c r="G11" i="26" s="1"/>
  <c r="G7" i="26"/>
  <c r="G5" i="26"/>
  <c r="I678" i="22"/>
  <c r="G4" i="26" l="1"/>
  <c r="K3" i="22"/>
  <c r="J5" i="22"/>
  <c r="J233" i="22"/>
  <c r="J139" i="22"/>
  <c r="J576" i="22"/>
  <c r="J174" i="22"/>
  <c r="J523" i="22"/>
  <c r="J624" i="22"/>
  <c r="J758" i="22"/>
  <c r="J203" i="22"/>
  <c r="H45" i="26"/>
  <c r="G50" i="26"/>
  <c r="G45" i="26" s="1"/>
  <c r="J634" i="22"/>
  <c r="G99" i="26"/>
  <c r="G32" i="26"/>
  <c r="J414" i="22"/>
  <c r="J751" i="22"/>
  <c r="J721" i="22"/>
  <c r="J740" i="22"/>
  <c r="J377" i="22"/>
  <c r="J672" i="22"/>
  <c r="J509" i="22"/>
  <c r="J658" i="22"/>
  <c r="J473" i="22"/>
  <c r="J117" i="22"/>
  <c r="J250" i="22"/>
  <c r="J691" i="22"/>
  <c r="J80" i="22"/>
  <c r="J336" i="22"/>
  <c r="J188" i="22"/>
  <c r="G96" i="26"/>
  <c r="G75" i="26"/>
  <c r="G115" i="26"/>
  <c r="K794" i="22" l="1"/>
  <c r="G9" i="27"/>
  <c r="J44" i="22"/>
  <c r="J138" i="22"/>
  <c r="J4" i="22"/>
  <c r="H16" i="26"/>
  <c r="E24" i="27"/>
  <c r="G16" i="26"/>
  <c r="J750" i="22"/>
  <c r="J392" i="22"/>
  <c r="J262" i="22"/>
  <c r="J508" i="22"/>
  <c r="J472" i="22"/>
  <c r="J707" i="22"/>
  <c r="J187" i="22"/>
  <c r="G95" i="26"/>
  <c r="I792" i="22"/>
  <c r="I789" i="22"/>
  <c r="I780" i="22"/>
  <c r="I776" i="22"/>
  <c r="I773" i="22"/>
  <c r="I770" i="22"/>
  <c r="I768" i="22"/>
  <c r="I764" i="22"/>
  <c r="I760" i="22"/>
  <c r="I756" i="22"/>
  <c r="I753" i="22"/>
  <c r="I748" i="22"/>
  <c r="I746" i="22"/>
  <c r="I744" i="22"/>
  <c r="I742" i="22"/>
  <c r="I738" i="22"/>
  <c r="I736" i="22"/>
  <c r="I732" i="22"/>
  <c r="I728" i="22"/>
  <c r="I727" i="22"/>
  <c r="I724" i="22"/>
  <c r="I720" i="22"/>
  <c r="I714" i="22"/>
  <c r="I711" i="22"/>
  <c r="I710" i="22"/>
  <c r="I705" i="22"/>
  <c r="I702" i="22"/>
  <c r="I699" i="22"/>
  <c r="I697" i="22"/>
  <c r="I695" i="22"/>
  <c r="I693" i="22"/>
  <c r="I686" i="22"/>
  <c r="I683" i="22"/>
  <c r="I676" i="22"/>
  <c r="I673" i="22"/>
  <c r="I671" i="22"/>
  <c r="I669" i="22"/>
  <c r="I666" i="22"/>
  <c r="I663" i="22"/>
  <c r="I661" i="22"/>
  <c r="I656" i="22"/>
  <c r="I654" i="22"/>
  <c r="I651" i="22"/>
  <c r="I648" i="22"/>
  <c r="I645" i="22"/>
  <c r="I644" i="22" s="1"/>
  <c r="I642" i="22"/>
  <c r="I641" i="22"/>
  <c r="I640" i="22"/>
  <c r="I635" i="22"/>
  <c r="I630" i="22"/>
  <c r="I629" i="22"/>
  <c r="I628" i="22"/>
  <c r="I621" i="22"/>
  <c r="I607" i="22"/>
  <c r="I599" i="22"/>
  <c r="I588" i="22"/>
  <c r="I579" i="22"/>
  <c r="I574" i="22"/>
  <c r="I561" i="22"/>
  <c r="I560" i="22"/>
  <c r="I556" i="22" s="1"/>
  <c r="I553" i="22"/>
  <c r="I545" i="22"/>
  <c r="I539" i="22"/>
  <c r="I530" i="22"/>
  <c r="I520" i="22"/>
  <c r="I515" i="22"/>
  <c r="I512" i="22"/>
  <c r="I510" i="22"/>
  <c r="I506" i="22"/>
  <c r="I494" i="22"/>
  <c r="I493" i="22"/>
  <c r="I487" i="22"/>
  <c r="I485" i="22"/>
  <c r="I482" i="22"/>
  <c r="I478" i="22"/>
  <c r="I474" i="22"/>
  <c r="I466" i="22"/>
  <c r="I460" i="22"/>
  <c r="I453" i="22"/>
  <c r="I447" i="22"/>
  <c r="I439" i="22"/>
  <c r="I432" i="22"/>
  <c r="I424" i="22"/>
  <c r="I422" i="22"/>
  <c r="I418" i="22"/>
  <c r="I412" i="22"/>
  <c r="I409" i="22"/>
  <c r="I406" i="22"/>
  <c r="I404" i="22"/>
  <c r="I402" i="22"/>
  <c r="I399" i="22"/>
  <c r="I397" i="22"/>
  <c r="I395" i="22"/>
  <c r="I393" i="22"/>
  <c r="I390" i="22"/>
  <c r="I388" i="22"/>
  <c r="I387" i="22"/>
  <c r="I383" i="22"/>
  <c r="I381" i="22"/>
  <c r="I379" i="22"/>
  <c r="I375" i="22"/>
  <c r="I373" i="22"/>
  <c r="I371" i="22"/>
  <c r="I369" i="22"/>
  <c r="I366" i="22"/>
  <c r="I364" i="22"/>
  <c r="I361" i="22"/>
  <c r="I358" i="22"/>
  <c r="I354" i="22"/>
  <c r="I350" i="22"/>
  <c r="I342" i="22"/>
  <c r="I337" i="22"/>
  <c r="I332" i="22"/>
  <c r="I324" i="22"/>
  <c r="I319" i="22"/>
  <c r="I313" i="22"/>
  <c r="I304" i="22"/>
  <c r="I302" i="22"/>
  <c r="I297" i="22"/>
  <c r="I288" i="22"/>
  <c r="I282" i="22"/>
  <c r="I274" i="22"/>
  <c r="I269" i="22"/>
  <c r="I264" i="22"/>
  <c r="I260" i="22"/>
  <c r="I257" i="22"/>
  <c r="I255" i="22"/>
  <c r="I252" i="22"/>
  <c r="I249" i="22"/>
  <c r="I244" i="22"/>
  <c r="I240" i="22"/>
  <c r="I236" i="22"/>
  <c r="I232" i="22"/>
  <c r="I229" i="22"/>
  <c r="I226" i="22"/>
  <c r="I219" i="22"/>
  <c r="I215" i="22"/>
  <c r="I211" i="22"/>
  <c r="I206" i="22"/>
  <c r="I201" i="22"/>
  <c r="I193" i="22"/>
  <c r="I184" i="22"/>
  <c r="I180" i="22"/>
  <c r="I175" i="22"/>
  <c r="I171" i="22"/>
  <c r="I168" i="22"/>
  <c r="I164" i="22"/>
  <c r="I152" i="22"/>
  <c r="I150" i="22"/>
  <c r="I146" i="22"/>
  <c r="I142" i="22"/>
  <c r="I141" i="22"/>
  <c r="I140" i="22"/>
  <c r="I131" i="22"/>
  <c r="I124" i="22"/>
  <c r="I121" i="22"/>
  <c r="I119" i="22"/>
  <c r="I112" i="22"/>
  <c r="I107" i="22"/>
  <c r="I101" i="22"/>
  <c r="I99" i="22"/>
  <c r="I93" i="22"/>
  <c r="I84" i="22"/>
  <c r="I76" i="22"/>
  <c r="I73" i="22"/>
  <c r="I68" i="22"/>
  <c r="I62" i="22"/>
  <c r="I58" i="22"/>
  <c r="I54" i="22"/>
  <c r="I46" i="22"/>
  <c r="I42" i="22"/>
  <c r="I40" i="22"/>
  <c r="I38" i="22"/>
  <c r="I34" i="22"/>
  <c r="I31" i="22"/>
  <c r="I24" i="22"/>
  <c r="I23" i="22"/>
  <c r="I22" i="22"/>
  <c r="I19" i="22"/>
  <c r="I10" i="22"/>
  <c r="G652" i="22"/>
  <c r="G22" i="27" l="1"/>
  <c r="G10" i="27"/>
  <c r="G15" i="27"/>
  <c r="G16" i="27" s="1"/>
  <c r="F25" i="27"/>
  <c r="F26" i="27" s="1"/>
  <c r="H3" i="26"/>
  <c r="I668" i="22"/>
  <c r="I53" i="22"/>
  <c r="I18" i="22"/>
  <c r="I15" i="22" s="1"/>
  <c r="I451" i="22"/>
  <c r="I490" i="22"/>
  <c r="I498" i="22" s="1"/>
  <c r="G3" i="26"/>
  <c r="G128" i="26" s="1"/>
  <c r="I719" i="22"/>
  <c r="I713" i="22" s="1"/>
  <c r="I71" i="22"/>
  <c r="I655" i="22"/>
  <c r="I759" i="22"/>
  <c r="J471" i="22"/>
  <c r="I555" i="22"/>
  <c r="I279" i="22"/>
  <c r="I438" i="22"/>
  <c r="J623" i="22"/>
  <c r="I251" i="22"/>
  <c r="I647" i="22"/>
  <c r="J137" i="22"/>
  <c r="I189" i="22"/>
  <c r="I416" i="22"/>
  <c r="E11" i="27"/>
  <c r="I123" i="22"/>
  <c r="I129" i="22"/>
  <c r="I639" i="22"/>
  <c r="I769" i="22"/>
  <c r="I6" i="22"/>
  <c r="I37" i="22"/>
  <c r="I299" i="22"/>
  <c r="I347" i="22"/>
  <c r="I408" i="22"/>
  <c r="I593" i="22"/>
  <c r="I701" i="22"/>
  <c r="I726" i="22"/>
  <c r="I772" i="22"/>
  <c r="I446" i="22"/>
  <c r="I601" i="22"/>
  <c r="I752" i="22"/>
  <c r="I775" i="22"/>
  <c r="I118" i="22"/>
  <c r="I310" i="22"/>
  <c r="I643" i="22"/>
  <c r="I660" i="22"/>
  <c r="I731" i="22"/>
  <c r="I755" i="22"/>
  <c r="I779" i="22"/>
  <c r="I670" i="22"/>
  <c r="I223" i="22"/>
  <c r="I627" i="22"/>
  <c r="I709" i="22"/>
  <c r="I33" i="22"/>
  <c r="I259" i="22"/>
  <c r="I692" i="22"/>
  <c r="I111" i="22"/>
  <c r="I83" i="22"/>
  <c r="I401" i="22"/>
  <c r="I459" i="22"/>
  <c r="I665" i="22"/>
  <c r="I737" i="22"/>
  <c r="I791" i="22"/>
  <c r="I329" i="22"/>
  <c r="I386" i="22"/>
  <c r="I423" i="22"/>
  <c r="I465" i="22"/>
  <c r="I524" i="22"/>
  <c r="I763" i="22"/>
  <c r="I28" i="22"/>
  <c r="I97" i="22"/>
  <c r="I157" i="22"/>
  <c r="I231" i="22"/>
  <c r="I294" i="22"/>
  <c r="I431" i="22"/>
  <c r="I536" i="22"/>
  <c r="I578" i="22"/>
  <c r="I653" i="22"/>
  <c r="I767" i="22"/>
  <c r="I675" i="22"/>
  <c r="I741" i="22"/>
  <c r="I254" i="22"/>
  <c r="I514" i="22"/>
  <c r="I368" i="22"/>
  <c r="I21" i="22"/>
  <c r="I248" i="22"/>
  <c r="I178" i="22"/>
  <c r="I357" i="22"/>
  <c r="I378" i="22"/>
  <c r="I88" i="22"/>
  <c r="I145" i="22"/>
  <c r="I723" i="22"/>
  <c r="I735" i="22"/>
  <c r="G28" i="27" l="1"/>
  <c r="G29" i="27" s="1"/>
  <c r="G23" i="27"/>
  <c r="H26" i="27"/>
  <c r="J26" i="27" s="1"/>
  <c r="H13" i="27"/>
  <c r="J13" i="27" s="1"/>
  <c r="I263" i="22"/>
  <c r="F8" i="27"/>
  <c r="H128" i="26"/>
  <c r="I117" i="22"/>
  <c r="I450" i="22"/>
  <c r="I45" i="22"/>
  <c r="E8" i="27"/>
  <c r="E14" i="27" s="1"/>
  <c r="I667" i="22"/>
  <c r="F12" i="27"/>
  <c r="I650" i="22"/>
  <c r="I415" i="22"/>
  <c r="I758" i="22"/>
  <c r="I287" i="22"/>
  <c r="I672" i="22"/>
  <c r="I318" i="22"/>
  <c r="J3" i="22"/>
  <c r="I199" i="22"/>
  <c r="I523" i="22"/>
  <c r="I81" i="22"/>
  <c r="I766" i="22"/>
  <c r="I36" i="22"/>
  <c r="I139" i="22"/>
  <c r="I509" i="22"/>
  <c r="I473" i="22"/>
  <c r="I96" i="22"/>
  <c r="I751" i="22"/>
  <c r="I577" i="22"/>
  <c r="I638" i="22"/>
  <c r="I235" i="22"/>
  <c r="I740" i="22"/>
  <c r="I385" i="22"/>
  <c r="I691" i="22"/>
  <c r="I626" i="22"/>
  <c r="I778" i="22"/>
  <c r="I659" i="22"/>
  <c r="I250" i="22"/>
  <c r="I5" i="22"/>
  <c r="I592" i="22"/>
  <c r="I228" i="22"/>
  <c r="I27" i="22"/>
  <c r="I205" i="22"/>
  <c r="I730" i="22"/>
  <c r="I722" i="22"/>
  <c r="I174" i="22"/>
  <c r="I708" i="22"/>
  <c r="I336" i="22"/>
  <c r="H15" i="27" l="1"/>
  <c r="J15" i="27" s="1"/>
  <c r="H22" i="27"/>
  <c r="J22" i="27" s="1"/>
  <c r="H21" i="27"/>
  <c r="J21" i="27" s="1"/>
  <c r="H14" i="27"/>
  <c r="J14" i="27" s="1"/>
  <c r="H10" i="27"/>
  <c r="J10" i="27" s="1"/>
  <c r="F14" i="27"/>
  <c r="F21" i="27"/>
  <c r="E21" i="27"/>
  <c r="I414" i="22"/>
  <c r="I508" i="22"/>
  <c r="F13" i="27"/>
  <c r="I188" i="22"/>
  <c r="F9" i="27"/>
  <c r="J794" i="22"/>
  <c r="I4" i="22"/>
  <c r="I658" i="22"/>
  <c r="I234" i="22"/>
  <c r="I721" i="22"/>
  <c r="I750" i="22"/>
  <c r="I591" i="22"/>
  <c r="I637" i="22"/>
  <c r="I138" i="22"/>
  <c r="I472" i="22"/>
  <c r="I204" i="22"/>
  <c r="I625" i="22"/>
  <c r="I80" i="22"/>
  <c r="I377" i="22"/>
  <c r="I576" i="22"/>
  <c r="I262" i="22"/>
  <c r="H714" i="22"/>
  <c r="H678" i="22"/>
  <c r="G678" i="22"/>
  <c r="H28" i="27" l="1"/>
  <c r="J28" i="27" s="1"/>
  <c r="H16" i="27"/>
  <c r="J16" i="27" s="1"/>
  <c r="H27" i="27"/>
  <c r="J27" i="27" s="1"/>
  <c r="H23" i="27"/>
  <c r="J23" i="27" s="1"/>
  <c r="F27" i="27"/>
  <c r="E27" i="27"/>
  <c r="I392" i="22"/>
  <c r="I187" i="22"/>
  <c r="F22" i="27"/>
  <c r="F10" i="27"/>
  <c r="F15" i="27"/>
  <c r="I634" i="22"/>
  <c r="I233" i="22"/>
  <c r="I471" i="22"/>
  <c r="I707" i="22"/>
  <c r="I590" i="22"/>
  <c r="E25" i="27"/>
  <c r="I44" i="22"/>
  <c r="I624" i="22"/>
  <c r="I203" i="22"/>
  <c r="H792" i="22"/>
  <c r="H789" i="22"/>
  <c r="H780" i="22"/>
  <c r="H776" i="22"/>
  <c r="H773" i="22"/>
  <c r="H770" i="22"/>
  <c r="H768" i="22"/>
  <c r="H764" i="22"/>
  <c r="H760" i="22"/>
  <c r="H756" i="22"/>
  <c r="H753" i="22"/>
  <c r="H748" i="22"/>
  <c r="H746" i="22"/>
  <c r="H744" i="22"/>
  <c r="H742" i="22"/>
  <c r="H738" i="22"/>
  <c r="H736" i="22"/>
  <c r="H732" i="22"/>
  <c r="H728" i="22"/>
  <c r="H727" i="22"/>
  <c r="H724" i="22"/>
  <c r="H720" i="22"/>
  <c r="H711" i="22"/>
  <c r="H710" i="22"/>
  <c r="H705" i="22"/>
  <c r="H702" i="22"/>
  <c r="H699" i="22"/>
  <c r="H697" i="22"/>
  <c r="H695" i="22"/>
  <c r="H693" i="22"/>
  <c r="H686" i="22"/>
  <c r="H683" i="22"/>
  <c r="H676" i="22"/>
  <c r="H673" i="22"/>
  <c r="H671" i="22"/>
  <c r="H669" i="22"/>
  <c r="H666" i="22"/>
  <c r="H663" i="22"/>
  <c r="H661" i="22"/>
  <c r="H656" i="22"/>
  <c r="H654" i="22"/>
  <c r="H648" i="22"/>
  <c r="H645" i="22"/>
  <c r="H642" i="22"/>
  <c r="H641" i="22"/>
  <c r="H640" i="22"/>
  <c r="H635" i="22"/>
  <c r="H630" i="22"/>
  <c r="H629" i="22"/>
  <c r="H628" i="22"/>
  <c r="H621" i="22"/>
  <c r="H607" i="22"/>
  <c r="H599" i="22"/>
  <c r="H588" i="22"/>
  <c r="H579" i="22"/>
  <c r="H574" i="22"/>
  <c r="H561" i="22"/>
  <c r="H560" i="22"/>
  <c r="H553" i="22"/>
  <c r="H545" i="22"/>
  <c r="H539" i="22"/>
  <c r="H530" i="22"/>
  <c r="H520" i="22"/>
  <c r="H515" i="22"/>
  <c r="H512" i="22"/>
  <c r="H510" i="22"/>
  <c r="H506" i="22"/>
  <c r="H494" i="22"/>
  <c r="H493" i="22"/>
  <c r="H487" i="22"/>
  <c r="H485" i="22"/>
  <c r="H482" i="22"/>
  <c r="H478" i="22"/>
  <c r="H474" i="22"/>
  <c r="H466" i="22"/>
  <c r="H460" i="22"/>
  <c r="H453" i="22"/>
  <c r="H447" i="22"/>
  <c r="H439" i="22"/>
  <c r="H432" i="22"/>
  <c r="H424" i="22"/>
  <c r="H422" i="22"/>
  <c r="H418" i="22"/>
  <c r="H412" i="22"/>
  <c r="H409" i="22"/>
  <c r="H406" i="22"/>
  <c r="H404" i="22"/>
  <c r="H402" i="22"/>
  <c r="H399" i="22"/>
  <c r="H397" i="22"/>
  <c r="H395" i="22"/>
  <c r="H393" i="22"/>
  <c r="H390" i="22"/>
  <c r="H388" i="22"/>
  <c r="H387" i="22"/>
  <c r="H383" i="22"/>
  <c r="H381" i="22"/>
  <c r="H379" i="22"/>
  <c r="H375" i="22"/>
  <c r="H373" i="22"/>
  <c r="H371" i="22"/>
  <c r="H369" i="22"/>
  <c r="H366" i="22"/>
  <c r="H364" i="22"/>
  <c r="H361" i="22"/>
  <c r="H358" i="22"/>
  <c r="H354" i="22"/>
  <c r="H350" i="22"/>
  <c r="H342" i="22"/>
  <c r="H337" i="22"/>
  <c r="H332" i="22"/>
  <c r="H324" i="22"/>
  <c r="H319" i="22"/>
  <c r="H313" i="22"/>
  <c r="H304" i="22"/>
  <c r="H302" i="22"/>
  <c r="H297" i="22"/>
  <c r="H288" i="22"/>
  <c r="H282" i="22"/>
  <c r="H274" i="22"/>
  <c r="H269" i="22"/>
  <c r="H264" i="22"/>
  <c r="H260" i="22"/>
  <c r="H257" i="22"/>
  <c r="H255" i="22"/>
  <c r="H252" i="22"/>
  <c r="H249" i="22"/>
  <c r="H244" i="22"/>
  <c r="H240" i="22"/>
  <c r="H236" i="22"/>
  <c r="H232" i="22"/>
  <c r="H229" i="22"/>
  <c r="H226" i="22"/>
  <c r="H219" i="22"/>
  <c r="H215" i="22"/>
  <c r="H211" i="22"/>
  <c r="H206" i="22"/>
  <c r="H201" i="22"/>
  <c r="H193" i="22"/>
  <c r="H184" i="22"/>
  <c r="H180" i="22"/>
  <c r="H175" i="22"/>
  <c r="H171" i="22"/>
  <c r="H168" i="22"/>
  <c r="H164" i="22"/>
  <c r="H157" i="22" s="1"/>
  <c r="H152" i="22"/>
  <c r="H150" i="22"/>
  <c r="H146" i="22"/>
  <c r="H142" i="22"/>
  <c r="H141" i="22"/>
  <c r="H140" i="22"/>
  <c r="H131" i="22"/>
  <c r="H124" i="22"/>
  <c r="H121" i="22"/>
  <c r="H119" i="22"/>
  <c r="H112" i="22"/>
  <c r="H107" i="22"/>
  <c r="H101" i="22"/>
  <c r="H99" i="22"/>
  <c r="H93" i="22"/>
  <c r="H84" i="22"/>
  <c r="H76" i="22"/>
  <c r="H73" i="22"/>
  <c r="H68" i="22"/>
  <c r="H62" i="22"/>
  <c r="H58" i="22"/>
  <c r="H54" i="22"/>
  <c r="H53" i="22" s="1"/>
  <c r="H46" i="22"/>
  <c r="H42" i="22"/>
  <c r="H40" i="22"/>
  <c r="H38" i="22"/>
  <c r="H34" i="22"/>
  <c r="H31" i="22"/>
  <c r="H24" i="22"/>
  <c r="H23" i="22"/>
  <c r="H22" i="22"/>
  <c r="H19" i="22"/>
  <c r="H10" i="22"/>
  <c r="F167" i="26"/>
  <c r="F162" i="26"/>
  <c r="F122" i="26"/>
  <c r="F116" i="26"/>
  <c r="F100" i="26"/>
  <c r="F98" i="26"/>
  <c r="F91" i="26"/>
  <c r="F87" i="26"/>
  <c r="F82" i="26"/>
  <c r="F76" i="26"/>
  <c r="F68" i="26"/>
  <c r="F52" i="26"/>
  <c r="F42" i="26"/>
  <c r="F40" i="26"/>
  <c r="F35" i="26"/>
  <c r="F22" i="26"/>
  <c r="F17" i="26"/>
  <c r="F14" i="26"/>
  <c r="F7" i="26"/>
  <c r="F5" i="26"/>
  <c r="H29" i="27" l="1"/>
  <c r="J29" i="27" s="1"/>
  <c r="F16" i="27"/>
  <c r="I137" i="22"/>
  <c r="F28" i="27"/>
  <c r="F23" i="27"/>
  <c r="H28" i="22"/>
  <c r="H27" i="22" s="1"/>
  <c r="H670" i="22"/>
  <c r="H726" i="22"/>
  <c r="F99" i="26"/>
  <c r="F11" i="26"/>
  <c r="F4" i="26" s="1"/>
  <c r="F75" i="26"/>
  <c r="H660" i="22"/>
  <c r="H659" i="22" s="1"/>
  <c r="H752" i="22"/>
  <c r="H665" i="22"/>
  <c r="H719" i="22"/>
  <c r="E26" i="27"/>
  <c r="H644" i="22"/>
  <c r="H668" i="22"/>
  <c r="H723" i="22"/>
  <c r="H722" i="22" s="1"/>
  <c r="H556" i="22"/>
  <c r="H767" i="22"/>
  <c r="H97" i="22"/>
  <c r="H96" i="22" s="1"/>
  <c r="H386" i="22"/>
  <c r="H385" i="22" s="1"/>
  <c r="I623" i="22"/>
  <c r="H33" i="22"/>
  <c r="H18" i="22"/>
  <c r="H71" i="22"/>
  <c r="H45" i="22" s="1"/>
  <c r="H294" i="22"/>
  <c r="H451" i="22"/>
  <c r="H490" i="22"/>
  <c r="H498" i="22" s="1"/>
  <c r="H731" i="22"/>
  <c r="H299" i="22"/>
  <c r="H709" i="22"/>
  <c r="H735" i="22"/>
  <c r="F115" i="26"/>
  <c r="H769" i="22"/>
  <c r="H329" i="22"/>
  <c r="H438" i="22"/>
  <c r="H111" i="22"/>
  <c r="H701" i="22"/>
  <c r="H118" i="22"/>
  <c r="H254" i="22"/>
  <c r="H408" i="22"/>
  <c r="H578" i="22"/>
  <c r="H772" i="22"/>
  <c r="H514" i="22"/>
  <c r="H347" i="22"/>
  <c r="H459" i="22"/>
  <c r="H524" i="22"/>
  <c r="H775" i="22"/>
  <c r="H189" i="22"/>
  <c r="H259" i="22"/>
  <c r="H465" i="22"/>
  <c r="H593" i="22"/>
  <c r="H755" i="22"/>
  <c r="H779" i="22"/>
  <c r="H251" i="22"/>
  <c r="H655" i="22"/>
  <c r="H310" i="22"/>
  <c r="H601" i="22"/>
  <c r="H737" i="22"/>
  <c r="H759" i="22"/>
  <c r="H763" i="22"/>
  <c r="H791" i="22"/>
  <c r="H431" i="22"/>
  <c r="H647" i="22"/>
  <c r="H279" i="22"/>
  <c r="F50" i="26"/>
  <c r="H639" i="22"/>
  <c r="H401" i="22"/>
  <c r="H627" i="22"/>
  <c r="H83" i="22"/>
  <c r="H145" i="22"/>
  <c r="F32" i="26"/>
  <c r="H88" i="22"/>
  <c r="H368" i="22"/>
  <c r="H741" i="22"/>
  <c r="H231" i="22"/>
  <c r="H651" i="22"/>
  <c r="F96" i="26"/>
  <c r="H416" i="22"/>
  <c r="H653" i="22"/>
  <c r="H357" i="22"/>
  <c r="H21" i="22"/>
  <c r="H37" i="22"/>
  <c r="H223" i="22"/>
  <c r="H248" i="22"/>
  <c r="H378" i="22"/>
  <c r="H675" i="22"/>
  <c r="H692" i="22"/>
  <c r="H123" i="22"/>
  <c r="H129" i="22"/>
  <c r="H178" i="22"/>
  <c r="H423" i="22"/>
  <c r="H446" i="22"/>
  <c r="H536" i="22"/>
  <c r="H6" i="22"/>
  <c r="E122" i="26"/>
  <c r="E42" i="26"/>
  <c r="E22" i="26"/>
  <c r="F29" i="27" l="1"/>
  <c r="H667" i="22"/>
  <c r="E12" i="27"/>
  <c r="I3" i="22"/>
  <c r="H672" i="22"/>
  <c r="H730" i="22"/>
  <c r="F95" i="26"/>
  <c r="F45" i="26"/>
  <c r="H713" i="22"/>
  <c r="H287" i="22"/>
  <c r="H643" i="22"/>
  <c r="H509" i="22"/>
  <c r="H766" i="22"/>
  <c r="H658" i="22"/>
  <c r="H318" i="22"/>
  <c r="H708" i="22"/>
  <c r="H450" i="22"/>
  <c r="H555" i="22"/>
  <c r="H15" i="22"/>
  <c r="H721" i="22"/>
  <c r="H139" i="22"/>
  <c r="H523" i="22"/>
  <c r="H626" i="22"/>
  <c r="H377" i="22"/>
  <c r="H592" i="22"/>
  <c r="H758" i="22"/>
  <c r="H174" i="22"/>
  <c r="H235" i="22"/>
  <c r="H415" i="22"/>
  <c r="H36" i="22"/>
  <c r="H199" i="22"/>
  <c r="H473" i="22"/>
  <c r="H691" i="22"/>
  <c r="H751" i="22"/>
  <c r="H740" i="22"/>
  <c r="H638" i="22"/>
  <c r="H250" i="22"/>
  <c r="H336" i="22"/>
  <c r="H263" i="22"/>
  <c r="H228" i="22"/>
  <c r="H778" i="22"/>
  <c r="H577" i="22"/>
  <c r="H205" i="22"/>
  <c r="H81" i="22"/>
  <c r="H650" i="22"/>
  <c r="H117" i="22"/>
  <c r="G453" i="22"/>
  <c r="G418" i="22"/>
  <c r="E13" i="27" l="1"/>
  <c r="I794" i="22"/>
  <c r="E9" i="27"/>
  <c r="F16" i="26"/>
  <c r="H5" i="22"/>
  <c r="H4" i="22" s="1"/>
  <c r="H414" i="22"/>
  <c r="H392" i="22" s="1"/>
  <c r="H707" i="22"/>
  <c r="H138" i="22"/>
  <c r="H204" i="22"/>
  <c r="H576" i="22"/>
  <c r="H508" i="22"/>
  <c r="H472" i="22"/>
  <c r="H234" i="22"/>
  <c r="H80" i="22"/>
  <c r="H750" i="22"/>
  <c r="H625" i="22"/>
  <c r="H637" i="22"/>
  <c r="H591" i="22"/>
  <c r="H262" i="22"/>
  <c r="H188" i="22"/>
  <c r="E17" i="26"/>
  <c r="G515" i="22"/>
  <c r="G520" i="22"/>
  <c r="G131" i="22"/>
  <c r="G107" i="22"/>
  <c r="E10" i="27" l="1"/>
  <c r="E22" i="27"/>
  <c r="E15" i="27"/>
  <c r="E16" i="27" s="1"/>
  <c r="F3" i="26"/>
  <c r="H187" i="22"/>
  <c r="H44" i="22"/>
  <c r="H233" i="22"/>
  <c r="H590" i="22"/>
  <c r="H471" i="22"/>
  <c r="H203" i="22"/>
  <c r="H634" i="22"/>
  <c r="H624" i="22"/>
  <c r="G129" i="22"/>
  <c r="G514" i="22"/>
  <c r="E7" i="26"/>
  <c r="E40" i="26"/>
  <c r="G424" i="22"/>
  <c r="G432" i="22"/>
  <c r="G439" i="22"/>
  <c r="E23" i="27" l="1"/>
  <c r="E28" i="27"/>
  <c r="E29" i="27" s="1"/>
  <c r="F128" i="26"/>
  <c r="H137" i="22"/>
  <c r="H623" i="22"/>
  <c r="G350" i="22"/>
  <c r="G342" i="22"/>
  <c r="G332" i="22"/>
  <c r="G324" i="22"/>
  <c r="G313" i="22"/>
  <c r="G282" i="22"/>
  <c r="G274" i="22"/>
  <c r="E76" i="26"/>
  <c r="E91" i="26"/>
  <c r="E87" i="26"/>
  <c r="E82" i="26"/>
  <c r="H3" i="22" l="1"/>
  <c r="G329" i="22"/>
  <c r="G279" i="22"/>
  <c r="G347" i="22"/>
  <c r="G310" i="22"/>
  <c r="E75" i="26"/>
  <c r="E14" i="26"/>
  <c r="G553" i="22"/>
  <c r="G388" i="22"/>
  <c r="G387" i="22"/>
  <c r="H794" i="22" l="1"/>
  <c r="E11" i="26"/>
  <c r="E98" i="26"/>
  <c r="G249" i="22" l="1"/>
  <c r="G714" i="22"/>
  <c r="G599" i="22"/>
  <c r="G593" i="22" s="1"/>
  <c r="G592" i="22" s="1"/>
  <c r="G193" i="22"/>
  <c r="G219" i="22"/>
  <c r="G215" i="22"/>
  <c r="G211" i="22"/>
  <c r="G206" i="22"/>
  <c r="G244" i="22"/>
  <c r="G240" i="22"/>
  <c r="G236" i="22"/>
  <c r="G512" i="22"/>
  <c r="G466" i="22"/>
  <c r="G460" i="22"/>
  <c r="G451" i="22"/>
  <c r="G447" i="22"/>
  <c r="G438" i="22"/>
  <c r="G431" i="22"/>
  <c r="G423" i="22"/>
  <c r="G422" i="22"/>
  <c r="G304" i="22"/>
  <c r="G260" i="22"/>
  <c r="G257" i="22"/>
  <c r="G255" i="22"/>
  <c r="G252" i="22"/>
  <c r="G175" i="22"/>
  <c r="G180" i="22"/>
  <c r="G68" i="22"/>
  <c r="G93" i="22"/>
  <c r="G101" i="22"/>
  <c r="G62" i="22"/>
  <c r="G46" i="22"/>
  <c r="G42" i="22"/>
  <c r="G112" i="22"/>
  <c r="G58" i="22"/>
  <c r="G416" i="22" l="1"/>
  <c r="G415" i="22" s="1"/>
  <c r="G111" i="22"/>
  <c r="G446" i="22"/>
  <c r="G450" i="22"/>
  <c r="G459" i="22"/>
  <c r="G465" i="22"/>
  <c r="G189" i="22"/>
  <c r="G199" i="22" s="1"/>
  <c r="G188" i="22" s="1"/>
  <c r="G223" i="22"/>
  <c r="G205" i="22" s="1"/>
  <c r="G248" i="22"/>
  <c r="G235" i="22" s="1"/>
  <c r="G254" i="22"/>
  <c r="G414" i="22" l="1"/>
  <c r="G560" i="22"/>
  <c r="G493" i="22"/>
  <c r="G302" i="22"/>
  <c r="G297" i="22"/>
  <c r="G164" i="22"/>
  <c r="G150" i="22"/>
  <c r="G146" i="22"/>
  <c r="G141" i="22"/>
  <c r="G140" i="22"/>
  <c r="G99" i="22"/>
  <c r="G84" i="22"/>
  <c r="G73" i="22"/>
  <c r="G54" i="22"/>
  <c r="G31" i="22"/>
  <c r="G23" i="22"/>
  <c r="G22" i="22"/>
  <c r="G19" i="22"/>
  <c r="G157" i="22" l="1"/>
  <c r="G53" i="22"/>
  <c r="G727" i="22"/>
  <c r="G640" i="22"/>
  <c r="G641" i="22"/>
  <c r="G642" i="22"/>
  <c r="G661" i="22"/>
  <c r="G654" i="22"/>
  <c r="G768" i="22"/>
  <c r="G629" i="22"/>
  <c r="G628" i="22"/>
  <c r="G724" i="22"/>
  <c r="G720" i="22"/>
  <c r="G666" i="22"/>
  <c r="G711" i="22"/>
  <c r="G710" i="22"/>
  <c r="G671" i="22"/>
  <c r="G669" i="22"/>
  <c r="G645" i="22"/>
  <c r="G97" i="22"/>
  <c r="D183" i="26"/>
  <c r="D176" i="26"/>
  <c r="G397" i="22"/>
  <c r="G393" i="22"/>
  <c r="G386" i="22"/>
  <c r="L162" i="26"/>
  <c r="E162" i="26"/>
  <c r="E100" i="26"/>
  <c r="E99" i="26" s="1"/>
  <c r="E68" i="26"/>
  <c r="G732" i="22"/>
  <c r="G736" i="22"/>
  <c r="G556" i="22"/>
  <c r="G555" i="22" s="1"/>
  <c r="G229" i="22"/>
  <c r="E116" i="26"/>
  <c r="E35" i="26"/>
  <c r="G789" i="22"/>
  <c r="G780" i="22"/>
  <c r="G776" i="22"/>
  <c r="G775" i="22" s="1"/>
  <c r="G773" i="22"/>
  <c r="G772" i="22" s="1"/>
  <c r="G770" i="22"/>
  <c r="G769" i="22" s="1"/>
  <c r="G764" i="22"/>
  <c r="G763" i="22" s="1"/>
  <c r="G760" i="22"/>
  <c r="G756" i="22"/>
  <c r="G755" i="22" s="1"/>
  <c r="G742" i="22"/>
  <c r="G728" i="22"/>
  <c r="G409" i="22"/>
  <c r="G705" i="22"/>
  <c r="G702" i="22"/>
  <c r="G695" i="22"/>
  <c r="G686" i="22"/>
  <c r="G683" i="22"/>
  <c r="G673" i="22"/>
  <c r="G656" i="22"/>
  <c r="G655" i="22" s="1"/>
  <c r="G648" i="22"/>
  <c r="G647" i="22" s="1"/>
  <c r="G635" i="22"/>
  <c r="G607" i="22"/>
  <c r="G579" i="22"/>
  <c r="G574" i="22"/>
  <c r="G545" i="22"/>
  <c r="G539" i="22"/>
  <c r="G530" i="22"/>
  <c r="G506" i="22"/>
  <c r="G494" i="22"/>
  <c r="G490" i="22"/>
  <c r="G487" i="22"/>
  <c r="G485" i="22"/>
  <c r="G482" i="22"/>
  <c r="G478" i="22"/>
  <c r="G412" i="22"/>
  <c r="G406" i="22"/>
  <c r="G404" i="22"/>
  <c r="G402" i="22"/>
  <c r="G383" i="22"/>
  <c r="G381" i="22"/>
  <c r="G379" i="22"/>
  <c r="G375" i="22"/>
  <c r="G373" i="22"/>
  <c r="G371" i="22"/>
  <c r="G369" i="22"/>
  <c r="G366" i="22"/>
  <c r="G364" i="22"/>
  <c r="G361" i="22"/>
  <c r="G358" i="22"/>
  <c r="G354" i="22"/>
  <c r="G337" i="22"/>
  <c r="G319" i="22"/>
  <c r="G318" i="22" s="1"/>
  <c r="G299" i="22"/>
  <c r="G294" i="22"/>
  <c r="G288" i="22"/>
  <c r="G251" i="22"/>
  <c r="G201" i="22"/>
  <c r="G184" i="22"/>
  <c r="G171" i="22"/>
  <c r="G152" i="22"/>
  <c r="G145" i="22"/>
  <c r="G142" i="22"/>
  <c r="G121" i="22"/>
  <c r="G88" i="22"/>
  <c r="G83" i="22"/>
  <c r="G76" i="22"/>
  <c r="G71" i="22"/>
  <c r="G40" i="22"/>
  <c r="G38" i="22"/>
  <c r="G24" i="22"/>
  <c r="G18" i="22"/>
  <c r="G10" i="22"/>
  <c r="G232" i="22"/>
  <c r="G34" i="22"/>
  <c r="G699" i="22"/>
  <c r="E52" i="26"/>
  <c r="G264" i="22"/>
  <c r="G269" i="22"/>
  <c r="G630" i="22"/>
  <c r="G168" i="22"/>
  <c r="G390" i="22"/>
  <c r="G510" i="22"/>
  <c r="G509" i="22" s="1"/>
  <c r="G119" i="22"/>
  <c r="G118" i="22" s="1"/>
  <c r="G124" i="22"/>
  <c r="G226" i="22"/>
  <c r="G259" i="22"/>
  <c r="G399" i="22"/>
  <c r="G588" i="22"/>
  <c r="G621" i="22"/>
  <c r="G663" i="22"/>
  <c r="G676" i="22"/>
  <c r="G693" i="22"/>
  <c r="G697" i="22"/>
  <c r="G744" i="22"/>
  <c r="G746" i="22"/>
  <c r="G748" i="22"/>
  <c r="G753" i="22"/>
  <c r="G792" i="22"/>
  <c r="G791" i="22" s="1"/>
  <c r="D11" i="27"/>
  <c r="C8" i="17"/>
  <c r="D8" i="17"/>
  <c r="G9" i="17"/>
  <c r="I9" i="17"/>
  <c r="J9" i="17"/>
  <c r="K9" i="17" s="1"/>
  <c r="G10" i="17"/>
  <c r="H10" i="17" s="1"/>
  <c r="I10" i="17"/>
  <c r="J10" i="17"/>
  <c r="C11" i="17"/>
  <c r="F11" i="17" s="1"/>
  <c r="G12" i="17"/>
  <c r="G11" i="17" s="1"/>
  <c r="I12" i="17"/>
  <c r="I11" i="17" s="1"/>
  <c r="J12" i="17"/>
  <c r="J11" i="17" s="1"/>
  <c r="C13" i="17"/>
  <c r="D13" i="17"/>
  <c r="E13" i="17"/>
  <c r="G14" i="17"/>
  <c r="H14" i="17" s="1"/>
  <c r="I14" i="17"/>
  <c r="J14" i="17"/>
  <c r="G15" i="17"/>
  <c r="H15" i="17" s="1"/>
  <c r="I15" i="17"/>
  <c r="J15" i="17"/>
  <c r="G16" i="17"/>
  <c r="H16" i="17" s="1"/>
  <c r="I16" i="17"/>
  <c r="J16" i="17"/>
  <c r="G17" i="17"/>
  <c r="I17" i="17"/>
  <c r="J17" i="17"/>
  <c r="G18" i="17"/>
  <c r="I18" i="17"/>
  <c r="J18" i="17"/>
  <c r="G19" i="17"/>
  <c r="I19" i="17"/>
  <c r="J19" i="17"/>
  <c r="C20" i="17"/>
  <c r="F20" i="17" s="1"/>
  <c r="G21" i="17"/>
  <c r="H21" i="17" s="1"/>
  <c r="I21" i="17"/>
  <c r="J21" i="17"/>
  <c r="G22" i="17"/>
  <c r="H22" i="17" s="1"/>
  <c r="I22" i="17"/>
  <c r="J22" i="17"/>
  <c r="G23" i="17"/>
  <c r="H23" i="17" s="1"/>
  <c r="I23" i="17"/>
  <c r="J23" i="17"/>
  <c r="C24" i="17"/>
  <c r="D24" i="17"/>
  <c r="E24" i="17"/>
  <c r="G25" i="17"/>
  <c r="I25" i="17"/>
  <c r="J25" i="17"/>
  <c r="G26" i="17"/>
  <c r="H26" i="17" s="1"/>
  <c r="I26" i="17"/>
  <c r="J26" i="17"/>
  <c r="G27" i="17"/>
  <c r="H27" i="17" s="1"/>
  <c r="I27" i="17"/>
  <c r="J27" i="17"/>
  <c r="G28" i="17"/>
  <c r="H28" i="17" s="1"/>
  <c r="I28" i="17"/>
  <c r="J28" i="17"/>
  <c r="G29" i="17"/>
  <c r="I29" i="17"/>
  <c r="J29" i="17"/>
  <c r="C30" i="17"/>
  <c r="D30" i="17"/>
  <c r="G31" i="17"/>
  <c r="H31" i="17" s="1"/>
  <c r="I31" i="17"/>
  <c r="I30" i="17" s="1"/>
  <c r="J31" i="17"/>
  <c r="G32" i="17"/>
  <c r="H32" i="17" s="1"/>
  <c r="I32" i="17"/>
  <c r="J32" i="17"/>
  <c r="G33" i="17"/>
  <c r="H33" i="17" s="1"/>
  <c r="I33" i="17"/>
  <c r="J33" i="17"/>
  <c r="C34" i="17"/>
  <c r="D34" i="17"/>
  <c r="E34" i="17"/>
  <c r="G35" i="17"/>
  <c r="I35" i="17"/>
  <c r="J35" i="17"/>
  <c r="G36" i="17"/>
  <c r="I36" i="17"/>
  <c r="J36" i="17"/>
  <c r="G37" i="17"/>
  <c r="I37" i="17"/>
  <c r="J37" i="17"/>
  <c r="C38" i="17"/>
  <c r="D38" i="17"/>
  <c r="E38" i="17"/>
  <c r="G39" i="17"/>
  <c r="H39" i="17" s="1"/>
  <c r="I39" i="17"/>
  <c r="J39" i="17"/>
  <c r="G40" i="17"/>
  <c r="H40" i="17" s="1"/>
  <c r="I40" i="17"/>
  <c r="J40" i="17"/>
  <c r="G41" i="17"/>
  <c r="H41" i="17" s="1"/>
  <c r="I41" i="17"/>
  <c r="J41" i="17"/>
  <c r="G42" i="17"/>
  <c r="H42" i="17" s="1"/>
  <c r="I42" i="17"/>
  <c r="J42" i="17"/>
  <c r="G43" i="17"/>
  <c r="H43" i="17" s="1"/>
  <c r="I43" i="17"/>
  <c r="J43" i="17"/>
  <c r="C44" i="17"/>
  <c r="F44" i="17" s="1"/>
  <c r="J44" i="17"/>
  <c r="G45" i="17"/>
  <c r="H45" i="17" s="1"/>
  <c r="I45" i="17"/>
  <c r="G46" i="17"/>
  <c r="H46" i="17" s="1"/>
  <c r="I46" i="17"/>
  <c r="G47" i="17"/>
  <c r="H47" i="17" s="1"/>
  <c r="I47" i="17"/>
  <c r="G48" i="17"/>
  <c r="I48" i="17"/>
  <c r="C49" i="17"/>
  <c r="D49" i="17"/>
  <c r="G50" i="17"/>
  <c r="G49" i="17" s="1"/>
  <c r="I50" i="17"/>
  <c r="J50" i="17"/>
  <c r="J49" i="17" s="1"/>
  <c r="G51" i="17"/>
  <c r="H51" i="17" s="1"/>
  <c r="I51" i="17"/>
  <c r="J51" i="17"/>
  <c r="G52" i="17"/>
  <c r="I52" i="17"/>
  <c r="J52" i="17"/>
  <c r="G53" i="17"/>
  <c r="H53" i="17" s="1"/>
  <c r="I53" i="17"/>
  <c r="J53" i="17"/>
  <c r="G54" i="17"/>
  <c r="I54" i="17"/>
  <c r="J54" i="17"/>
  <c r="G55" i="17"/>
  <c r="H55" i="17" s="1"/>
  <c r="I55" i="17"/>
  <c r="J55" i="17"/>
  <c r="K56" i="17"/>
  <c r="C57" i="17"/>
  <c r="D57" i="17"/>
  <c r="E57" i="17"/>
  <c r="G58" i="17"/>
  <c r="H58" i="17" s="1"/>
  <c r="I58" i="17"/>
  <c r="J58" i="17"/>
  <c r="G59" i="17"/>
  <c r="H59" i="17" s="1"/>
  <c r="I59" i="17"/>
  <c r="J59" i="17"/>
  <c r="G60" i="17"/>
  <c r="I60" i="17"/>
  <c r="J60" i="17"/>
  <c r="G61" i="17"/>
  <c r="I61" i="17"/>
  <c r="J61" i="17"/>
  <c r="G62" i="17"/>
  <c r="I62" i="17"/>
  <c r="J62" i="17"/>
  <c r="G63" i="17"/>
  <c r="I63" i="17"/>
  <c r="J63" i="17"/>
  <c r="C64" i="17"/>
  <c r="D64" i="17"/>
  <c r="E64" i="17"/>
  <c r="G65" i="17"/>
  <c r="H65" i="17" s="1"/>
  <c r="I65" i="17"/>
  <c r="J65" i="17"/>
  <c r="G66" i="17"/>
  <c r="H66" i="17" s="1"/>
  <c r="I66" i="17"/>
  <c r="J66" i="17"/>
  <c r="G67" i="17"/>
  <c r="H67" i="17" s="1"/>
  <c r="I67" i="17"/>
  <c r="J67" i="17"/>
  <c r="G68" i="17"/>
  <c r="H68" i="17" s="1"/>
  <c r="I68" i="17"/>
  <c r="J68" i="17"/>
  <c r="G69" i="17"/>
  <c r="I69" i="17"/>
  <c r="J69" i="17"/>
  <c r="C70" i="17"/>
  <c r="D70" i="17"/>
  <c r="E70" i="17"/>
  <c r="G70" i="17"/>
  <c r="H71" i="17"/>
  <c r="I71" i="17"/>
  <c r="I70" i="17" s="1"/>
  <c r="J71" i="17"/>
  <c r="J70" i="17" s="1"/>
  <c r="C72" i="17"/>
  <c r="D72" i="17"/>
  <c r="E72" i="17"/>
  <c r="G73" i="17"/>
  <c r="H73" i="17" s="1"/>
  <c r="I73" i="17"/>
  <c r="J73" i="17"/>
  <c r="G74" i="17"/>
  <c r="H74" i="17" s="1"/>
  <c r="I74" i="17"/>
  <c r="J74" i="17"/>
  <c r="G75" i="17"/>
  <c r="H75" i="17" s="1"/>
  <c r="I75" i="17"/>
  <c r="J75" i="17"/>
  <c r="H35" i="17"/>
  <c r="H18" i="17"/>
  <c r="H50" i="17"/>
  <c r="G8" i="17"/>
  <c r="H9" i="17"/>
  <c r="G395" i="22"/>
  <c r="G474" i="22"/>
  <c r="G591" i="22"/>
  <c r="E5" i="26"/>
  <c r="G738" i="22"/>
  <c r="G737" i="22" s="1"/>
  <c r="E96" i="26"/>
  <c r="K15" i="17" l="1"/>
  <c r="H70" i="17"/>
  <c r="K18" i="17"/>
  <c r="K23" i="17"/>
  <c r="K14" i="17"/>
  <c r="J20" i="17"/>
  <c r="F8" i="17"/>
  <c r="F49" i="17"/>
  <c r="K12" i="17"/>
  <c r="K11" i="17" s="1"/>
  <c r="H12" i="17"/>
  <c r="K39" i="17"/>
  <c r="K26" i="17"/>
  <c r="J13" i="17"/>
  <c r="K28" i="17"/>
  <c r="K17" i="17"/>
  <c r="K54" i="17"/>
  <c r="K36" i="17"/>
  <c r="K25" i="17"/>
  <c r="I20" i="17"/>
  <c r="K19" i="17"/>
  <c r="K16" i="17"/>
  <c r="K10" i="17"/>
  <c r="K8" i="17" s="1"/>
  <c r="K21" i="17"/>
  <c r="K59" i="17"/>
  <c r="K69" i="17"/>
  <c r="G24" i="17"/>
  <c r="H24" i="17" s="1"/>
  <c r="K65" i="17"/>
  <c r="K48" i="17"/>
  <c r="H11" i="17"/>
  <c r="D7" i="17"/>
  <c r="K62" i="17"/>
  <c r="K43" i="17"/>
  <c r="G34" i="17"/>
  <c r="H34" i="17" s="1"/>
  <c r="H17" i="17"/>
  <c r="H25" i="17"/>
  <c r="G13" i="17"/>
  <c r="H13" i="17" s="1"/>
  <c r="G20" i="17"/>
  <c r="H20" i="17" s="1"/>
  <c r="H49" i="17"/>
  <c r="H8" i="17"/>
  <c r="I72" i="17"/>
  <c r="F13" i="17"/>
  <c r="K71" i="17"/>
  <c r="K70" i="17" s="1"/>
  <c r="K46" i="17"/>
  <c r="K32" i="17"/>
  <c r="J72" i="17"/>
  <c r="K52" i="17"/>
  <c r="G231" i="22"/>
  <c r="G228" i="22" s="1"/>
  <c r="G731" i="22"/>
  <c r="G730" i="22" s="1"/>
  <c r="K61" i="17"/>
  <c r="G33" i="22"/>
  <c r="G660" i="22"/>
  <c r="G659" i="22" s="1"/>
  <c r="G665" i="22"/>
  <c r="I44" i="17"/>
  <c r="K37" i="17"/>
  <c r="F34" i="17"/>
  <c r="J30" i="17"/>
  <c r="E32" i="26"/>
  <c r="G735" i="22"/>
  <c r="G767" i="22"/>
  <c r="G766" i="22" s="1"/>
  <c r="G385" i="22"/>
  <c r="G408" i="22"/>
  <c r="G392" i="22" s="1"/>
  <c r="G21" i="22"/>
  <c r="G15" i="22"/>
  <c r="G6" i="22"/>
  <c r="G578" i="22"/>
  <c r="G577" i="22" s="1"/>
  <c r="G576" i="22" s="1"/>
  <c r="G759" i="22"/>
  <c r="G758" i="22" s="1"/>
  <c r="G524" i="22"/>
  <c r="G601" i="22"/>
  <c r="G590" i="22" s="1"/>
  <c r="G779" i="22"/>
  <c r="G778" i="22" s="1"/>
  <c r="G536" i="22"/>
  <c r="G139" i="22"/>
  <c r="G138" i="22" s="1"/>
  <c r="K33" i="17"/>
  <c r="J24" i="17"/>
  <c r="K51" i="17"/>
  <c r="F30" i="17"/>
  <c r="I34" i="17"/>
  <c r="E50" i="26"/>
  <c r="E45" i="26" s="1"/>
  <c r="D24" i="27"/>
  <c r="I24" i="17"/>
  <c r="H52" i="17"/>
  <c r="K74" i="17"/>
  <c r="K55" i="17"/>
  <c r="I49" i="17"/>
  <c r="K68" i="17"/>
  <c r="J64" i="17"/>
  <c r="K60" i="17"/>
  <c r="E7" i="17"/>
  <c r="I38" i="17"/>
  <c r="I64" i="17"/>
  <c r="G72" i="17"/>
  <c r="H72" i="17" s="1"/>
  <c r="K31" i="17"/>
  <c r="G38" i="17"/>
  <c r="H38" i="17" s="1"/>
  <c r="K66" i="17"/>
  <c r="G44" i="17"/>
  <c r="H44" i="17" s="1"/>
  <c r="K50" i="17"/>
  <c r="K27" i="17"/>
  <c r="G57" i="17"/>
  <c r="H57" i="17" s="1"/>
  <c r="K75" i="17"/>
  <c r="K67" i="17"/>
  <c r="G64" i="17"/>
  <c r="H64" i="17" s="1"/>
  <c r="K45" i="17"/>
  <c r="K73" i="17"/>
  <c r="G30" i="17"/>
  <c r="G719" i="22"/>
  <c r="G713" i="22" s="1"/>
  <c r="G651" i="22"/>
  <c r="G45" i="22"/>
  <c r="G498" i="22"/>
  <c r="G336" i="22"/>
  <c r="F64" i="17"/>
  <c r="K47" i="17"/>
  <c r="K41" i="17"/>
  <c r="J57" i="17"/>
  <c r="G287" i="22"/>
  <c r="G726" i="22"/>
  <c r="G670" i="22"/>
  <c r="G263" i="22"/>
  <c r="G668" i="22"/>
  <c r="G653" i="22"/>
  <c r="G178" i="22"/>
  <c r="G174" i="22" s="1"/>
  <c r="G644" i="22"/>
  <c r="G639" i="22"/>
  <c r="G627" i="22"/>
  <c r="G675" i="22"/>
  <c r="G672" i="22" s="1"/>
  <c r="G723" i="22"/>
  <c r="G28" i="22"/>
  <c r="C7" i="17"/>
  <c r="I8" i="17"/>
  <c r="F57" i="17"/>
  <c r="F72" i="17"/>
  <c r="J8" i="17"/>
  <c r="G401" i="22"/>
  <c r="G37" i="22"/>
  <c r="G36" i="22" s="1"/>
  <c r="G234" i="22"/>
  <c r="G233" i="22" s="1"/>
  <c r="G250" i="22"/>
  <c r="G123" i="22"/>
  <c r="G117" i="22" s="1"/>
  <c r="G752" i="22"/>
  <c r="G741" i="22"/>
  <c r="G740" i="22" s="1"/>
  <c r="G357" i="22"/>
  <c r="G368" i="22"/>
  <c r="G378" i="22"/>
  <c r="G96" i="22"/>
  <c r="G204" i="22"/>
  <c r="G701" i="22"/>
  <c r="G692" i="22"/>
  <c r="G691" i="22" s="1"/>
  <c r="G561" i="22"/>
  <c r="D185" i="26"/>
  <c r="G709" i="22"/>
  <c r="K29" i="17"/>
  <c r="G81" i="22"/>
  <c r="G80" i="22" s="1"/>
  <c r="E95" i="26"/>
  <c r="F70" i="17"/>
  <c r="K63" i="17"/>
  <c r="I57" i="17"/>
  <c r="K58" i="17"/>
  <c r="K53" i="17"/>
  <c r="K42" i="17"/>
  <c r="J38" i="17"/>
  <c r="K40" i="17"/>
  <c r="F38" i="17"/>
  <c r="K35" i="17"/>
  <c r="K34" i="17" s="1"/>
  <c r="F24" i="17"/>
  <c r="K22" i="17"/>
  <c r="I13" i="17"/>
  <c r="K30" i="17" l="1"/>
  <c r="K13" i="17"/>
  <c r="K20" i="17"/>
  <c r="K64" i="17"/>
  <c r="G658" i="22"/>
  <c r="G5" i="22"/>
  <c r="G377" i="22"/>
  <c r="G523" i="22"/>
  <c r="G508" i="22" s="1"/>
  <c r="G473" i="22"/>
  <c r="G27" i="22"/>
  <c r="G643" i="22"/>
  <c r="K49" i="17"/>
  <c r="K24" i="17"/>
  <c r="K72" i="17"/>
  <c r="E16" i="26"/>
  <c r="D8" i="27"/>
  <c r="H30" i="17"/>
  <c r="G7" i="17"/>
  <c r="H7" i="17" s="1"/>
  <c r="F7" i="17"/>
  <c r="J7" i="17"/>
  <c r="K44" i="17"/>
  <c r="G44" i="22"/>
  <c r="G638" i="22"/>
  <c r="G637" i="22" s="1"/>
  <c r="G626" i="22"/>
  <c r="G625" i="22" s="1"/>
  <c r="G624" i="22" s="1"/>
  <c r="G722" i="22"/>
  <c r="G721" i="22" s="1"/>
  <c r="G650" i="22"/>
  <c r="E4" i="26"/>
  <c r="G262" i="22"/>
  <c r="G667" i="22"/>
  <c r="K38" i="17"/>
  <c r="I7" i="17"/>
  <c r="K57" i="17"/>
  <c r="G203" i="22"/>
  <c r="D12" i="27"/>
  <c r="G708" i="22"/>
  <c r="G751" i="22"/>
  <c r="G750" i="22" s="1"/>
  <c r="C25" i="27" s="1"/>
  <c r="D25" i="27"/>
  <c r="C11" i="27"/>
  <c r="G4" i="22" l="1"/>
  <c r="G634" i="22"/>
  <c r="G472" i="22"/>
  <c r="G471" i="22" s="1"/>
  <c r="D26" i="27"/>
  <c r="D13" i="27"/>
  <c r="K7" i="17"/>
  <c r="D9" i="27"/>
  <c r="D14" i="27"/>
  <c r="D21" i="27"/>
  <c r="E3" i="26"/>
  <c r="G707" i="22"/>
  <c r="G623" i="22" l="1"/>
  <c r="C12" i="27" s="1"/>
  <c r="D27" i="27"/>
  <c r="D10" i="27"/>
  <c r="C8" i="27"/>
  <c r="D15" i="27"/>
  <c r="D22" i="27"/>
  <c r="E167" i="26"/>
  <c r="E115" i="26"/>
  <c r="C13" i="27" l="1"/>
  <c r="D28" i="27"/>
  <c r="D16" i="27"/>
  <c r="C21" i="27"/>
  <c r="C14" i="27"/>
  <c r="D23" i="27"/>
  <c r="C24" i="27"/>
  <c r="E128" i="26"/>
  <c r="D29" i="27" l="1"/>
  <c r="C26" i="27"/>
  <c r="C27" i="27"/>
  <c r="G187" i="22" l="1"/>
  <c r="G137" i="22" s="1"/>
  <c r="G3" i="22" s="1"/>
  <c r="C9" i="27" l="1"/>
  <c r="G794" i="22"/>
  <c r="C22" i="27" l="1"/>
  <c r="C15" i="27"/>
  <c r="C10" i="27"/>
  <c r="C16" i="27" l="1"/>
  <c r="C23" i="27"/>
  <c r="C28" i="27"/>
  <c r="C29" i="27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Natália Miklášová</author>
  </authors>
  <commentList>
    <comment ref="M505" authorId="0" shapeId="0" xr:uid="{00000000-0006-0000-0400-000001000000}">
      <text>
        <r>
          <rPr>
            <b/>
            <sz val="9"/>
            <color indexed="81"/>
            <rFont val="Tahoma"/>
            <family val="2"/>
            <charset val="238"/>
          </rPr>
          <t>Natália Miklášová:</t>
        </r>
        <r>
          <rPr>
            <sz val="9"/>
            <color indexed="81"/>
            <rFont val="Tahoma"/>
            <family val="2"/>
            <charset val="238"/>
          </rPr>
          <t xml:space="preserve">
204 € spoluúčasť
5000 € grant
</t>
        </r>
      </text>
    </comment>
  </commentList>
</comments>
</file>

<file path=xl/sharedStrings.xml><?xml version="1.0" encoding="utf-8"?>
<sst xmlns="http://schemas.openxmlformats.org/spreadsheetml/2006/main" count="1514" uniqueCount="892">
  <si>
    <t xml:space="preserve">  NÁVRH PROGRAMOVÉHO ROZPOČTU VÝDAVKOV MESTA Stará Turá pre rok 2010 - 2012</t>
  </si>
  <si>
    <t xml:space="preserve">REKAPITULÁCIA ROZPOČTU </t>
  </si>
  <si>
    <t>Rok 2009 po zmene v €</t>
  </si>
  <si>
    <r>
      <t xml:space="preserve">Návrh rozpočtu 2010 v </t>
    </r>
    <r>
      <rPr>
        <sz val="10"/>
        <color indexed="12"/>
        <rFont val="Arial CE"/>
        <family val="2"/>
        <charset val="238"/>
      </rPr>
      <t xml:space="preserve"> € </t>
    </r>
  </si>
  <si>
    <t>Bežné</t>
  </si>
  <si>
    <t>Kapitál.</t>
  </si>
  <si>
    <t>Fin.oper.</t>
  </si>
  <si>
    <t>Spolu</t>
  </si>
  <si>
    <t>Index</t>
  </si>
  <si>
    <t>Fin. oper.</t>
  </si>
  <si>
    <t>VÝDAVKY CELKOM:</t>
  </si>
  <si>
    <t>Program 1:   Plánovanie, manažment a kontrola</t>
  </si>
  <si>
    <t>Podprog 1.1</t>
  </si>
  <si>
    <t xml:space="preserve">Manažment mesta </t>
  </si>
  <si>
    <t>Podprog 1.2</t>
  </si>
  <si>
    <t>Plánovanie</t>
  </si>
  <si>
    <t>Program 2:   Propagácia a marketing</t>
  </si>
  <si>
    <t>Podprog 2.1</t>
  </si>
  <si>
    <t xml:space="preserve">Informovanosť o dianí meste </t>
  </si>
  <si>
    <t>Program 3:   Interné služby</t>
  </si>
  <si>
    <t>Podprog 3.1</t>
  </si>
  <si>
    <t>Správa, údržba, prevádzka, nájom majetku mesta</t>
  </si>
  <si>
    <t>Podprog 3.2</t>
  </si>
  <si>
    <t>Autodoprava, pracovné cesty, členstvo</t>
  </si>
  <si>
    <t>Podprog 3.3</t>
  </si>
  <si>
    <t>Informačný systém</t>
  </si>
  <si>
    <t>Podprog 3.4</t>
  </si>
  <si>
    <t>Majetok</t>
  </si>
  <si>
    <t>Podprog 3.5</t>
  </si>
  <si>
    <t>Údržba strojov</t>
  </si>
  <si>
    <t>Podprog 3.6</t>
  </si>
  <si>
    <t>Čistota ovzdušia</t>
  </si>
  <si>
    <t xml:space="preserve">Program 4: Ostatné služby </t>
  </si>
  <si>
    <t xml:space="preserve">Podprog 4.1 </t>
  </si>
  <si>
    <t>Stavebný úrad</t>
  </si>
  <si>
    <t>Podprog 4.2</t>
  </si>
  <si>
    <t>Transfery na rôzne účely podľa VZN</t>
  </si>
  <si>
    <t>Program 4.3</t>
  </si>
  <si>
    <t>Rozvoj obcí</t>
  </si>
  <si>
    <t>Program 5:   Bezpečnosť, právo a poriadok</t>
  </si>
  <si>
    <t>Podprog 5.1</t>
  </si>
  <si>
    <t>Verejný poriadok a bezpečnosť</t>
  </si>
  <si>
    <t>Podprog 5.2</t>
  </si>
  <si>
    <t>Civilná ochrana</t>
  </si>
  <si>
    <t>Podprog 5.3</t>
  </si>
  <si>
    <t>Protipožiarna ochrana</t>
  </si>
  <si>
    <t>Podprog 5.4</t>
  </si>
  <si>
    <t>Verejné osvetlenie, mestský rozhlas</t>
  </si>
  <si>
    <t>Podprog 5.5</t>
  </si>
  <si>
    <t>Verejné osvetlenie</t>
  </si>
  <si>
    <t>Program 6:   Odpadové hospodárstvo</t>
  </si>
  <si>
    <t>Podprog 6.1</t>
  </si>
  <si>
    <t>Zber, vývoz a zneškodňovanie odpadu</t>
  </si>
  <si>
    <t>Podprog 6.2</t>
  </si>
  <si>
    <t>Kompostáreň II.etapa</t>
  </si>
  <si>
    <t>Podprog 6.3</t>
  </si>
  <si>
    <t>Použitie recyklačného fondu</t>
  </si>
  <si>
    <t>Program 7:   Komunikácie</t>
  </si>
  <si>
    <t>Podprog 7.1</t>
  </si>
  <si>
    <t>Cesty</t>
  </si>
  <si>
    <t>Podprog 7.2</t>
  </si>
  <si>
    <t>Parkoviská</t>
  </si>
  <si>
    <t>Program 8:   Doprava</t>
  </si>
  <si>
    <t>Program 9:   Vzdelávanie</t>
  </si>
  <si>
    <t>Podprog 9.1</t>
  </si>
  <si>
    <t>Materské školy</t>
  </si>
  <si>
    <t>Podprog 9.2</t>
  </si>
  <si>
    <t>Základné školy</t>
  </si>
  <si>
    <t>Podprog 9.3</t>
  </si>
  <si>
    <t>Záujmové vzdelávanie a voľno-časové aktivity</t>
  </si>
  <si>
    <t>Podprog 9.4</t>
  </si>
  <si>
    <t>Účelovo viazané prostriedky</t>
  </si>
  <si>
    <t>Podprog 9.5</t>
  </si>
  <si>
    <t>Výdavky z vlastných príjmov škôl</t>
  </si>
  <si>
    <t>Program 10: Šport</t>
  </si>
  <si>
    <t>Podprog 10.1</t>
  </si>
  <si>
    <t>Športová infraštruktúra</t>
  </si>
  <si>
    <t>Podprog 10.2</t>
  </si>
  <si>
    <t>Grantový systém na podporu športu</t>
  </si>
  <si>
    <t>Podprog 10.3</t>
  </si>
  <si>
    <t>Športové podujatia</t>
  </si>
  <si>
    <t>Podprog 10.4</t>
  </si>
  <si>
    <t>Športový areál Dibrovova ulica</t>
  </si>
  <si>
    <t>Program 11: Kultúra</t>
  </si>
  <si>
    <t>Podprog 11.1</t>
  </si>
  <si>
    <t>Kultúrne podujatia mesta</t>
  </si>
  <si>
    <t>Podprog 11.2</t>
  </si>
  <si>
    <t>Kultúrna infraštruktúra</t>
  </si>
  <si>
    <t>Podprog 11.3</t>
  </si>
  <si>
    <t>Mestská knižnica - transfer</t>
  </si>
  <si>
    <t>Podprog 11.4</t>
  </si>
  <si>
    <t>Infotur - transfer</t>
  </si>
  <si>
    <t>Podprog 11.5</t>
  </si>
  <si>
    <t>Starostlivosť o kultúrne pamiatky</t>
  </si>
  <si>
    <t>Podprog 11.6</t>
  </si>
  <si>
    <t>Propagačné materiály</t>
  </si>
  <si>
    <t>Podprog 11.7</t>
  </si>
  <si>
    <t>Zlepšenie služieb CR</t>
  </si>
  <si>
    <t>Program 12: Prostredie pre život</t>
  </si>
  <si>
    <t>Podprog 12.1</t>
  </si>
  <si>
    <t>Verejné priestranstvá - transfer TSST</t>
  </si>
  <si>
    <t>Podprog 12.2</t>
  </si>
  <si>
    <t>Námestie</t>
  </si>
  <si>
    <t>Podprog 12.3</t>
  </si>
  <si>
    <t>Cintorín</t>
  </si>
  <si>
    <t>Podprog 12.4</t>
  </si>
  <si>
    <t>Technická infraštruktúra mesta</t>
  </si>
  <si>
    <t>Podprog 12.5</t>
  </si>
  <si>
    <t xml:space="preserve">Revitalizácia CMZ </t>
  </si>
  <si>
    <t>Podprog 12.6</t>
  </si>
  <si>
    <t>Úprava medzibytovkového pr.Ul.SNP a Komens.</t>
  </si>
  <si>
    <t>Program 13: Sociálna starostlivosť</t>
  </si>
  <si>
    <t>Podprog 13.1</t>
  </si>
  <si>
    <t>Starostlivosť o rodinu</t>
  </si>
  <si>
    <t>Podprog 13.2</t>
  </si>
  <si>
    <t>Opatrovateľské služby</t>
  </si>
  <si>
    <t>Podprog 13.3</t>
  </si>
  <si>
    <t>Služby seniorom</t>
  </si>
  <si>
    <t>Podprog 13.4</t>
  </si>
  <si>
    <t>Dávky sociálnej pomoci</t>
  </si>
  <si>
    <t>Podprog 13.5</t>
  </si>
  <si>
    <t>Sociálne služby</t>
  </si>
  <si>
    <t>Program 14: Bývanie</t>
  </si>
  <si>
    <t>Podprog 14.1.</t>
  </si>
  <si>
    <t>Bytová problematika</t>
  </si>
  <si>
    <t>Program 15: Administratíva</t>
  </si>
  <si>
    <t>Podprog 15.1.</t>
  </si>
  <si>
    <t>Administratíva - transfer TSST</t>
  </si>
  <si>
    <t>Podprog 15.2.</t>
  </si>
  <si>
    <t>Administratíva -vnútorná správa</t>
  </si>
  <si>
    <t>Podprog 15.3.</t>
  </si>
  <si>
    <t>Voľby</t>
  </si>
  <si>
    <t>Mesto Stará Turá</t>
  </si>
  <si>
    <t>Rozpočet na rok 2024</t>
  </si>
  <si>
    <t>Rekapitulácia príjmov a výdavkov</t>
  </si>
  <si>
    <t>rozpočtu na roky 2024 - 2026</t>
  </si>
  <si>
    <t>Rozpočet bez finančných operácií</t>
  </si>
  <si>
    <t>Rozpočet 2024</t>
  </si>
  <si>
    <t>v €</t>
  </si>
  <si>
    <t>Bežný rozpočet               (BR)</t>
  </si>
  <si>
    <t>príjmy (BR)</t>
  </si>
  <si>
    <t>výdavky (BR)</t>
  </si>
  <si>
    <t>Výsledok hospodárenia (BR):</t>
  </si>
  <si>
    <t>Kapitálový rozpočet      (KR)</t>
  </si>
  <si>
    <t>príjmy (KR)</t>
  </si>
  <si>
    <t>výdavky (KR)</t>
  </si>
  <si>
    <t>Výsledok hospodárenia (KR):</t>
  </si>
  <si>
    <t>Bežný + Kapitálový rozpočet spolu</t>
  </si>
  <si>
    <t>príjmy spolu (BR + KR):</t>
  </si>
  <si>
    <t>výdavky spolu (BR + KR):</t>
  </si>
  <si>
    <t>CELKOVÝ VÝSLEDOK HOSPODÁRENIA:</t>
  </si>
  <si>
    <t>S P O L U</t>
  </si>
  <si>
    <t>Celkový výsledok hospodárenia:</t>
  </si>
  <si>
    <t>Finančné operácie       (FO)</t>
  </si>
  <si>
    <t>príjmy (FO)</t>
  </si>
  <si>
    <t>výdavky (FO)</t>
  </si>
  <si>
    <t>Finančné operácie CELKOM:</t>
  </si>
  <si>
    <t>Celkový rozpočet:</t>
  </si>
  <si>
    <t>výsledný rozpočet príjmov:</t>
  </si>
  <si>
    <t>výsledný rozpočet výdavkov:</t>
  </si>
  <si>
    <t>VÝSLEDNÝ ROZPOČET:</t>
  </si>
  <si>
    <t>Zdroj príjmov</t>
  </si>
  <si>
    <t>Bežný rozpočet</t>
  </si>
  <si>
    <t>100 Daňové príjmy</t>
  </si>
  <si>
    <t>110 dane z príjmov</t>
  </si>
  <si>
    <t xml:space="preserve">výnos dane z príjmov </t>
  </si>
  <si>
    <t>200 - 300 Nedaňové príjmy</t>
  </si>
  <si>
    <t>211 Príjmy z podnikania</t>
  </si>
  <si>
    <t xml:space="preserve">príjmy z podnikania - odvody zo zisku (Doliny, Lesotur, Technotur)                                                                                                                                                                                                                                              </t>
  </si>
  <si>
    <t>212 Príjmy z vlastníctva</t>
  </si>
  <si>
    <t>nájomné Lesotur s.r.o.</t>
  </si>
  <si>
    <t>nájomné TVK Trenčín</t>
  </si>
  <si>
    <t>nájomné z pozemkov - ostatné</t>
  </si>
  <si>
    <t>nájomné Technotur s.r.o.</t>
  </si>
  <si>
    <t>nájomné z prenájmu bytov Technotur</t>
  </si>
  <si>
    <t>nájomné z prenájmu bytov Internát</t>
  </si>
  <si>
    <t>nájomné z prenájmu bytov Dom špecialistov</t>
  </si>
  <si>
    <t>nájomné ostatné (inteligentné lavičky)</t>
  </si>
  <si>
    <t>nájomné z prenájmu bytov Mýtna 595</t>
  </si>
  <si>
    <t>220 administratívne a iné poplatky</t>
  </si>
  <si>
    <t>Administratívne poplatky - správne poplatky matrika, evidencia, ŽP, SÚ</t>
  </si>
  <si>
    <t>Pokuty, penále a iné sankcie</t>
  </si>
  <si>
    <t>Poplatky a platby z nepriemyselného a náhodného predaja a služieb</t>
  </si>
  <si>
    <t>ostatné platby za tovary a služby, recyklačný fond</t>
  </si>
  <si>
    <t>vlastné príjmy ZOS a OS</t>
  </si>
  <si>
    <t>vlastné príjmy ZPS</t>
  </si>
  <si>
    <t>Ďalšie administratívne poplatky - poplatok za znečisťovanie ovzdušia</t>
  </si>
  <si>
    <t>290 iné nedaňové príjmy</t>
  </si>
  <si>
    <t>výťažok z lotérií a hier</t>
  </si>
  <si>
    <t>ostatné</t>
  </si>
  <si>
    <t>310 tuzemské bežné granty a transfery</t>
  </si>
  <si>
    <t>decentralizačná dotácia - matrika</t>
  </si>
  <si>
    <t>decentralizačná dotácia - školstvo ( PK a HN )</t>
  </si>
  <si>
    <t>decentralizačná dotácia sociálne zabezp., (ZOS, ZPS)</t>
  </si>
  <si>
    <t>decentralizačná dot. správa pozem. komunik.</t>
  </si>
  <si>
    <t>decentralizačná dotácia na ŽP a Stav.poriadok</t>
  </si>
  <si>
    <t>decentralizačná dotácia - register obyvateľov</t>
  </si>
  <si>
    <t>dotácia na spoloč. školský úrad</t>
  </si>
  <si>
    <t>voľby, sčítanie obyvateľstva</t>
  </si>
  <si>
    <t>individuálne potreby, vojnové hroby, historické pamiatky</t>
  </si>
  <si>
    <t>sociálne služby, dotácia na opatrovateľské služby</t>
  </si>
  <si>
    <t>granty, projekty (prevencia kriminality)</t>
  </si>
  <si>
    <t>dotácie pre DHZZ</t>
  </si>
  <si>
    <t>zadržané rodinné prídavky</t>
  </si>
  <si>
    <t>Kvalita ŽP - kompostéry, príspevok z Enviro.fondu</t>
  </si>
  <si>
    <t>dotácia na projekt (sociálne)</t>
  </si>
  <si>
    <t>trvalky v meste "Rozkvitnutá Stará Turá"</t>
  </si>
  <si>
    <t>Vianoce - zrkadlo</t>
  </si>
  <si>
    <t>Defibrilátor - miestne časti</t>
  </si>
  <si>
    <t>Zelené oči - Biodiverzita k mierovej - zeleň Detské dopravné ihrisko</t>
  </si>
  <si>
    <t>Zelené oči - Hnilíky</t>
  </si>
  <si>
    <t>refundácia transferov CVČ mimo zriaďovateľ. pôsobnosti mesta</t>
  </si>
  <si>
    <t>Vlastné príjmy škôl a školských zariadení</t>
  </si>
  <si>
    <t>Základná škola</t>
  </si>
  <si>
    <t>Materská škola</t>
  </si>
  <si>
    <t>Základná umelecká škola</t>
  </si>
  <si>
    <t>Centrum voľného času</t>
  </si>
  <si>
    <t>Kapitálový rozpočet</t>
  </si>
  <si>
    <t>230 kapitálové príjmy</t>
  </si>
  <si>
    <t>Príjem z predaja kapitálových aktív - predaj stavieb a budov</t>
  </si>
  <si>
    <t>Príjem z predaja pozemkov a nehmotných aktív - predaj pozemkov</t>
  </si>
  <si>
    <t>300 granty a transfery</t>
  </si>
  <si>
    <t>Transfery v rámci verejnej správy</t>
  </si>
  <si>
    <t>grant (Verejné osvetlenie, Triediaca linka, Cyklotrasy, CMZ ...)</t>
  </si>
  <si>
    <t>Solárne cykloodpočívadlo, infopanel, stojany na bicykle, solárna cyklonabíjačka (MAS)</t>
  </si>
  <si>
    <t>rekonštrukcia, modernizácia a úprava exteriéru (bežecký ovál) ZŠ</t>
  </si>
  <si>
    <t>Arboretum</t>
  </si>
  <si>
    <t>Digitalizácia mestského úradu (Smart mapa)</t>
  </si>
  <si>
    <t>zateplenie ZŠ Hurbanova</t>
  </si>
  <si>
    <t>dažďová záhrada s turom</t>
  </si>
  <si>
    <t>kamerový systém</t>
  </si>
  <si>
    <t>dotácia zo ŠR - bytové jednotky Technotur</t>
  </si>
  <si>
    <t>dotácia zo ŠR - bytový dom Internát</t>
  </si>
  <si>
    <t>dotácia zo ŠR - bytový dom Dom špecialistov</t>
  </si>
  <si>
    <t>dotácia z EÚ a ŠR na cyklochodník</t>
  </si>
  <si>
    <t>Finančné operácie</t>
  </si>
  <si>
    <t>400 príjmy z transakcií s finančnými aktívami a finančnými pasívami</t>
  </si>
  <si>
    <t>splátky návratnej finančnej výpomocí</t>
  </si>
  <si>
    <t>príjem z predaja majetkových účastí</t>
  </si>
  <si>
    <t>zostatok prostriedkov z predchádzajúcich rokov</t>
  </si>
  <si>
    <t>prevod prostriedkov z rezervného fondu</t>
  </si>
  <si>
    <t>iné príjmové finančné operácie</t>
  </si>
  <si>
    <t>500 prijaté úvery, pôžičky a návratné finančné výpomoci</t>
  </si>
  <si>
    <t>úver ŠFRB na bytový dom - Internát</t>
  </si>
  <si>
    <t>úver ŠFRB na bytový dom -  Dom špecialistov</t>
  </si>
  <si>
    <t>úver ŠFRB na Zariadenie pre seniorov</t>
  </si>
  <si>
    <t>úver ŠFRB na bytový dom Mýtna 595</t>
  </si>
  <si>
    <t>Príjmy spolu</t>
  </si>
  <si>
    <t>Príjmy z fondov určené na kapitálové výdavky</t>
  </si>
  <si>
    <t>Č. prog.</t>
  </si>
  <si>
    <t>Investičná akcia</t>
  </si>
  <si>
    <t>3.3.1.</t>
  </si>
  <si>
    <t>3.4. b</t>
  </si>
  <si>
    <t>Nákup dopravného pracovného stroja</t>
  </si>
  <si>
    <t>5.1.2.</t>
  </si>
  <si>
    <t>Kamerový systém</t>
  </si>
  <si>
    <t>6.4.2.</t>
  </si>
  <si>
    <t>Stredisko triedeného zberu a kompostáreň</t>
  </si>
  <si>
    <t>7.1.2.</t>
  </si>
  <si>
    <t>Parkovisko na ul Hurbanova</t>
  </si>
  <si>
    <t>9.1.4.</t>
  </si>
  <si>
    <t>Rekonštrukcia hracích pôch a prvkov, MŠ Hurbanova 153</t>
  </si>
  <si>
    <t>9.2.1.a</t>
  </si>
  <si>
    <t>Rekonštrukcia, modernizácia a úprava exteriéru (bežecký ovál) ZŠ</t>
  </si>
  <si>
    <t>9.2.1.b</t>
  </si>
  <si>
    <t>9.2.4.</t>
  </si>
  <si>
    <t>Riešenie havarijného stavu vnútorných rozvodov HP</t>
  </si>
  <si>
    <t>10.1.2.</t>
  </si>
  <si>
    <t>Skatepark</t>
  </si>
  <si>
    <t>10.1.3.</t>
  </si>
  <si>
    <t>Sám s priateľmi či rodinou, na bicykloch pod Javorinou</t>
  </si>
  <si>
    <t>10.1.5.</t>
  </si>
  <si>
    <t>Projekt rekonštrukcie bežeckého oválu ZŠ Hurbanova St. Turá</t>
  </si>
  <si>
    <t>12.1.</t>
  </si>
  <si>
    <t>Solár. cykloodpoč., infopanel, stojany na bicykle, solár. cyklonabíjačka (MAS)</t>
  </si>
  <si>
    <t>12.4.2.</t>
  </si>
  <si>
    <t>Revitalizácia parkovného priestoru, ARBORETUM</t>
  </si>
  <si>
    <t>12.4.2.a</t>
  </si>
  <si>
    <t>Prírodné oddychové miesta Hnilíky</t>
  </si>
  <si>
    <t>12.4.2.b</t>
  </si>
  <si>
    <t>12.4.4.</t>
  </si>
  <si>
    <t>Terénne a parkové úpravy priestoru medzi ul. Mierovou, SNP a BD č. 5</t>
  </si>
  <si>
    <t>12.5.</t>
  </si>
  <si>
    <t>Detské dopravné ihrisko</t>
  </si>
  <si>
    <t>12.6.a</t>
  </si>
  <si>
    <t>14.1.4.</t>
  </si>
  <si>
    <t>Prestavba a nadstavba T20 - Dom špecialistov na bytový dom</t>
  </si>
  <si>
    <t>14.1.6.</t>
  </si>
  <si>
    <t>Prestavba objektu internátu na bytový dom</t>
  </si>
  <si>
    <t>Konverzia školy na MsÚ</t>
  </si>
  <si>
    <t>Zníženie energet. nároč. ZŠ Hurbanova 125/25</t>
  </si>
  <si>
    <t>Vnútroblok - Ul. M.R.Štefánika</t>
  </si>
  <si>
    <t xml:space="preserve">Smerovníky </t>
  </si>
  <si>
    <t>ZPS</t>
  </si>
  <si>
    <t>Podpora CR v meste</t>
  </si>
  <si>
    <t>ÚP</t>
  </si>
  <si>
    <t>Príjmy z úverov na kapitálové výdavky</t>
  </si>
  <si>
    <t>13.2.</t>
  </si>
  <si>
    <t>Zariadenie pre seniorov</t>
  </si>
  <si>
    <t>14.1.8.</t>
  </si>
  <si>
    <t>Obnova bytového domu Mýtna 595</t>
  </si>
  <si>
    <t>Zmeny v bežnom rozpočte (zníženie výdavkov):</t>
  </si>
  <si>
    <t>Školy:</t>
  </si>
  <si>
    <t>MsU:</t>
  </si>
  <si>
    <t>TSST:</t>
  </si>
  <si>
    <t>DK Javorina:</t>
  </si>
  <si>
    <t>SPOLU:</t>
  </si>
  <si>
    <t>Zmeny v bežnom rozpočte (zvýšenie príjmov):</t>
  </si>
  <si>
    <t>Podielové dane:</t>
  </si>
  <si>
    <t>Daň z nehnuteľností:</t>
  </si>
  <si>
    <t>Komunálny odpad:</t>
  </si>
  <si>
    <t>Dividendy:</t>
  </si>
  <si>
    <t>Celkom:</t>
  </si>
  <si>
    <t>Rozpočet výdavkovej časti na roky 2024 - 2026</t>
  </si>
  <si>
    <t>schválený</t>
  </si>
  <si>
    <t xml:space="preserve">          Bežné výdavky</t>
  </si>
  <si>
    <t>1. Program : Plánovanie, manažment a kontrola</t>
  </si>
  <si>
    <t>1.1. Podrogram: Manažment mesta</t>
  </si>
  <si>
    <t>1.1.1. Prvok: Výkon funkcie primátora, zástupkyne primátora a hl. kontrolórky</t>
  </si>
  <si>
    <t>mzdy, platy</t>
  </si>
  <si>
    <t>poistné a príspevok do poisťovní</t>
  </si>
  <si>
    <t>materiál (reprezentačné)</t>
  </si>
  <si>
    <t>služby</t>
  </si>
  <si>
    <t>príspevok na rekreáciu</t>
  </si>
  <si>
    <t>stravovanie</t>
  </si>
  <si>
    <t>tvorba sociálneho fondu</t>
  </si>
  <si>
    <t>1.1.2. Prvok: Výkon funkcie poslancov mesta a členov komisií zriadených pri MsZ</t>
  </si>
  <si>
    <t>materiál (občerstvenie MsZ)</t>
  </si>
  <si>
    <t>všeobecné služby (pranie obrusov, tlač a viazanie materiálov na MsZ)</t>
  </si>
  <si>
    <t>odmeny poslancov</t>
  </si>
  <si>
    <t>1.1.3. Prvok: Občianske obrady a slávnosti</t>
  </si>
  <si>
    <t>mzdy, platy (odmeny sobášiacim, ZPOZ)</t>
  </si>
  <si>
    <t>materiál (materiálne zabezpečenie)</t>
  </si>
  <si>
    <t>ilustrácia pamätnej knihy</t>
  </si>
  <si>
    <t>príspevok na ošatenie</t>
  </si>
  <si>
    <t>1.2. Podrogram: Plánovanie</t>
  </si>
  <si>
    <t>spoluúčasť mesta na projektoch z fondov EU</t>
  </si>
  <si>
    <t>geometrické plány</t>
  </si>
  <si>
    <t>Investičné plánovanie, obnova majetku</t>
  </si>
  <si>
    <t>rozvojové projekty - Triediaca linka odpadov, PHSR</t>
  </si>
  <si>
    <t>1.3. Podrogram: Vklady a príspevky</t>
  </si>
  <si>
    <t>transfery jednotlivcom a neziskovým právnickým osobám (členské príspevky)</t>
  </si>
  <si>
    <t>2. Program : Propagácia a marketing</t>
  </si>
  <si>
    <t>2.1. Podrogram: Informovanosť o dianí v meste</t>
  </si>
  <si>
    <t>2.1.1. Prvok:  Internetová prezentácia mesta</t>
  </si>
  <si>
    <t>energie, voda a komunikácie (internetová prezentácia mesta)</t>
  </si>
  <si>
    <t>2.1.2. Prvok: Televízia mesta Stará Turá</t>
  </si>
  <si>
    <t>služby (televízia mesta Stará Turá)</t>
  </si>
  <si>
    <t>3. Program : Interné služby</t>
  </si>
  <si>
    <t>3.1. Podprogram: Správa, vybavenie, údržba MsÚ, objektov mesta a nájom priestorov</t>
  </si>
  <si>
    <t>energie, voda a komunikácie</t>
  </si>
  <si>
    <t xml:space="preserve">poštové služby </t>
  </si>
  <si>
    <t>telekomunikačné služby (poplatky za hovory spolu)</t>
  </si>
  <si>
    <t>materiál</t>
  </si>
  <si>
    <t>materiál (elektr., has. prístr., náradie, papier, kanc.+hyg.+čist.potr.)</t>
  </si>
  <si>
    <t>oprava hasičských zbrojníc</t>
  </si>
  <si>
    <t>rutinná a štandardná údržba (interiér, prev.stroje, budovy)</t>
  </si>
  <si>
    <t xml:space="preserve">všeob. služby (revíz., kontroly, posudky, tlač, pranie, deratiz.) </t>
  </si>
  <si>
    <t>špec. služby (právne, notárske, prac.zdrav.služba,siréna)</t>
  </si>
  <si>
    <t>poplatky správne, súdne,  SOZA</t>
  </si>
  <si>
    <t xml:space="preserve">koncesionárske poplatky </t>
  </si>
  <si>
    <t>3.2. Podprogram: Autodoprava</t>
  </si>
  <si>
    <t>dopravné</t>
  </si>
  <si>
    <t>PHM - MsÚ, diaľničné známky, parkovacie poplatky</t>
  </si>
  <si>
    <t>automobily - údržba, opravy, náhr. diely, náradie, drobný materiál</t>
  </si>
  <si>
    <t>3.3. Podprogram: Informačný systém</t>
  </si>
  <si>
    <t>3.3.1. Prvok: Mestský informačný systém</t>
  </si>
  <si>
    <t>energie, voda a komunikácie (internet poplatky MsÚ a WiFi free zóna)</t>
  </si>
  <si>
    <t>PC, server, diskové polia, iný hardware</t>
  </si>
  <si>
    <t>náplne do tlačiarní a kopírok, dátové médiá, čist. prostr. pre výp.techniku</t>
  </si>
  <si>
    <t>mesačné poplatky za kópie</t>
  </si>
  <si>
    <t>software</t>
  </si>
  <si>
    <t>rutinná a štandardná údržba</t>
  </si>
  <si>
    <t>opravy hardwaru</t>
  </si>
  <si>
    <t>údržba telekomunikačnej techniky</t>
  </si>
  <si>
    <t>údržba zabezpečovacieho zariadenia</t>
  </si>
  <si>
    <t>IP kamera</t>
  </si>
  <si>
    <t>údržba a upgrady softwaru</t>
  </si>
  <si>
    <t>nájomné za nájom (kopírovacie zariadenie - nájom)</t>
  </si>
  <si>
    <t>služby (bezpeč.projekt GDPR, kybernetická bezpečnosť)</t>
  </si>
  <si>
    <t>3.4. Podprogram: Majetok</t>
  </si>
  <si>
    <t>údržba klimatizačných jednotiek a vzduchotechniky</t>
  </si>
  <si>
    <t>rutinná a štandardná údržba - ostatné</t>
  </si>
  <si>
    <t>nájomné za nájom (evidencia a správa pozemkov - nájomné)</t>
  </si>
  <si>
    <t>verejné obstarávanie</t>
  </si>
  <si>
    <t>kolkové známky pre vnútornú správu</t>
  </si>
  <si>
    <t>splácanie úrokov v tuzemsku</t>
  </si>
  <si>
    <t>Úroky - splátkový kalendár inteligentné lavičky</t>
  </si>
  <si>
    <t>Úroky - leasing osobný automobil</t>
  </si>
  <si>
    <t>4. Program : Ostatné služby</t>
  </si>
  <si>
    <t>4.1. Podprogram: Stavebný úrad</t>
  </si>
  <si>
    <t>4.1.1. Prvok: Súpisné čísla a označovanie ulíc</t>
  </si>
  <si>
    <t>materiál (tabuľky súpisných čísiel a názov ulíc)</t>
  </si>
  <si>
    <t>4.2. Podprogram: Transfery na rôzne účely podľa VZN</t>
  </si>
  <si>
    <t>transfery jednotlivcom a neziskovým právnickým osobám (transfery podľa VZN)</t>
  </si>
  <si>
    <t>4.3. Podprogram: Rozvoj obcí</t>
  </si>
  <si>
    <t>4.3.1. Prvok: Menšie obecné služby</t>
  </si>
  <si>
    <t>odmeny (menšie obecné služby)</t>
  </si>
  <si>
    <t>4.3.2. Prvok: Prestavba a nadstavba budovy MsU</t>
  </si>
  <si>
    <t>služby (konverza školy na MsU)</t>
  </si>
  <si>
    <t>5. Program : Bezpečnosť, právo a poriadok</t>
  </si>
  <si>
    <t>5.1. Podprogram: Verejný poriadok a bezpečnosť</t>
  </si>
  <si>
    <t>5.1.1. Prvok: Hliadkovanie</t>
  </si>
  <si>
    <t>mzdy, platy (MsP)</t>
  </si>
  <si>
    <t>voda, elektrika, plyn</t>
  </si>
  <si>
    <t>telefónne služby, internet</t>
  </si>
  <si>
    <t>výpočtová technika</t>
  </si>
  <si>
    <t>kancelárske stroje, prístroje</t>
  </si>
  <si>
    <t>všeobecný materiál</t>
  </si>
  <si>
    <t>výzbrojný materiál</t>
  </si>
  <si>
    <t>odevy, obuv</t>
  </si>
  <si>
    <t>reprezentačné výdavky</t>
  </si>
  <si>
    <t>palivo, mazivá, oleje, údržba</t>
  </si>
  <si>
    <t>poistenie, DPH k leasingu</t>
  </si>
  <si>
    <t>rutinná a štandardná údržba (údržba výpočtovej techniky)</t>
  </si>
  <si>
    <t>nájomné za nájom (defibrilátor)</t>
  </si>
  <si>
    <t>športové a kultúrne podujatia</t>
  </si>
  <si>
    <t>všeobecné služby</t>
  </si>
  <si>
    <t>lekárske prehliadky</t>
  </si>
  <si>
    <t>stravné MsP</t>
  </si>
  <si>
    <t>kolky</t>
  </si>
  <si>
    <t>sociálny fond</t>
  </si>
  <si>
    <t>dohody a financie</t>
  </si>
  <si>
    <t>transfery jednotlivcom a neziskovým právnickým osobám</t>
  </si>
  <si>
    <t>5.1.2. Prvok: Kamerový systém</t>
  </si>
  <si>
    <t>rutinná a štandardná údržba (údržba telekomunikačnej techniky - kamerové syst.)</t>
  </si>
  <si>
    <t>služby (poistné)</t>
  </si>
  <si>
    <t>5.2. Podprogram:  Civilná ochrana</t>
  </si>
  <si>
    <t>rutinná a štandardná údržba (údržba CO mat. a prostr. na ich vykonávanie)</t>
  </si>
  <si>
    <t>služby (špeciálne služby)</t>
  </si>
  <si>
    <t>5.3. Podprogram:  Protipožiarna ochrana</t>
  </si>
  <si>
    <t>materiál (výstroj, výzbroj, všeob.materiál, prac.odev, obuv)</t>
  </si>
  <si>
    <t>palivá a mazivá</t>
  </si>
  <si>
    <t>opravy (vrát. GO), údržba a servis vozidiel</t>
  </si>
  <si>
    <t>služby (zvolávací systém, školenia, poistky, zdrav. potvrdenia)</t>
  </si>
  <si>
    <t>preventívne prehliadky (dohoda o prac. činnosti preventivára mesta)</t>
  </si>
  <si>
    <t>5.4. Podprogram:  Verejné osvetlenie, mestský rozhlas - transfer TSST</t>
  </si>
  <si>
    <t>transfery v rámci verejnej správy (TSST)</t>
  </si>
  <si>
    <t>mzdy, odvody, tvorba sociálneho fondu</t>
  </si>
  <si>
    <t>PHM</t>
  </si>
  <si>
    <t>633</t>
  </si>
  <si>
    <t>materiál, z toho:</t>
  </si>
  <si>
    <t>Internet</t>
  </si>
  <si>
    <t>Materiál- stožiare, káble, svietidlá, náhr.diely na plošinu....</t>
  </si>
  <si>
    <t>Opravy- STK plošina, opr.dodáv., opr.rozhlasu....</t>
  </si>
  <si>
    <t>Licencie City light, city touch</t>
  </si>
  <si>
    <t>školenie</t>
  </si>
  <si>
    <t>5.6. Podprogram:  Ochrana zvierat</t>
  </si>
  <si>
    <t>03.1.0</t>
  </si>
  <si>
    <t>Poplatky za odchyt túlavých psov</t>
  </si>
  <si>
    <t>6. Program : Odpadové hospodárstvo</t>
  </si>
  <si>
    <t>6.1. Podprogram: Zber, vývoz a zneškodňovanie odpadu - transfer TSST</t>
  </si>
  <si>
    <t>transfery v rámci verejnej správy (zber, vývoz a zneškodňovanie odpadu - transfer TSST)</t>
  </si>
  <si>
    <t>6.1.1. Prvok: Komunálny odpad</t>
  </si>
  <si>
    <t>Mzdy,odvody, SF</t>
  </si>
  <si>
    <t>Skládkovnie</t>
  </si>
  <si>
    <t>Ostatné výdavky (mat.,služby)</t>
  </si>
  <si>
    <t>6.1.2. Prvok: Separácia odpadu</t>
  </si>
  <si>
    <t>6.1.3. Prvok: Biologický odpad</t>
  </si>
  <si>
    <t>6.1.4. Prvok: Nebezpečný odpad</t>
  </si>
  <si>
    <t>6.2. Podprogram: Použitie recyklačného fondu</t>
  </si>
  <si>
    <t>materiál (použitie recyklačného fondu)</t>
  </si>
  <si>
    <t>6.4. Podprogram:  Podpora predchádzania vzniku BRO</t>
  </si>
  <si>
    <t>6.4.1. Projekt: Podpora predchádzania vzniku BRO</t>
  </si>
  <si>
    <t>Kompostéry</t>
  </si>
  <si>
    <t>6.4.2. Projekt: Stredisko triedeného zberu a kompostáreň</t>
  </si>
  <si>
    <t>materiál (Stredisko triedeného zberu a kompostáreň)</t>
  </si>
  <si>
    <t>7. Program : Komunikácie</t>
  </si>
  <si>
    <t>7.1. Podprogram: Cesty</t>
  </si>
  <si>
    <t>7.1.1 Prvok:  Letná údržba</t>
  </si>
  <si>
    <t>Mzdy, odvody, SF</t>
  </si>
  <si>
    <t>Ostatné výdavky (mat., služby)</t>
  </si>
  <si>
    <t>7.1.2  Prvok: Zimná údržba</t>
  </si>
  <si>
    <t>7.1.3  Prvok: Obnova spevnených plôch</t>
  </si>
  <si>
    <t>8. Program : Doprava</t>
  </si>
  <si>
    <t>8.1. Podprogram: Projekty</t>
  </si>
  <si>
    <t>8.2. Podprogram: Dopravná bezpečnosť</t>
  </si>
  <si>
    <t>8.3. Podprogram: Verejná doprava</t>
  </si>
  <si>
    <t>9. Program : Vzdelávanie</t>
  </si>
  <si>
    <t>9.1. Podprogram:  Materská škola</t>
  </si>
  <si>
    <t>9.1.1. Prvok: MŠ Hurbanova 153</t>
  </si>
  <si>
    <t>mzdy</t>
  </si>
  <si>
    <t>odvody</t>
  </si>
  <si>
    <t>tovary a služby</t>
  </si>
  <si>
    <t>bežné transfery</t>
  </si>
  <si>
    <t>9.1.2. Prvok: Školská jedáleň pri MŠ</t>
  </si>
  <si>
    <t>9.2. Podprogram:  Základné školy</t>
  </si>
  <si>
    <t>9.2.1. Prvok: ZŠ Hurbanova 128/25</t>
  </si>
  <si>
    <t>školské potreby pre žiakov prvého ročníka (MsU)</t>
  </si>
  <si>
    <t>9.2.2. Prvok: Školský klub detí pri ZŠ</t>
  </si>
  <si>
    <t>9.2.3. Prvok: Školská jedáleň pri ZŠ</t>
  </si>
  <si>
    <t>9.3.1. Prvok: Základná umelecká škola</t>
  </si>
  <si>
    <t>refundácia transferov CVČ mimo zriaďovateľ. pôsobnosti mesta (MsU)</t>
  </si>
  <si>
    <t>9.4. Podprogram: Účelovo viazané prostriedky</t>
  </si>
  <si>
    <t>9.4.1. Prvok: Základná škola</t>
  </si>
  <si>
    <t>Mzdy</t>
  </si>
  <si>
    <t>Vratky nevyčerpaných transferov zo ŠR (MsU)</t>
  </si>
  <si>
    <t>9.4.2. Prvok: Materská škola</t>
  </si>
  <si>
    <t>Príspevok na osobitné stravovanie (MsU)</t>
  </si>
  <si>
    <t>9.4.4. Prvok: Centrum voľného času</t>
  </si>
  <si>
    <t>9.4.5. Prvok: Základná umelecká škola</t>
  </si>
  <si>
    <t>9.5. Podprogram:  Výdavky z vlastných príjmov škôl</t>
  </si>
  <si>
    <t>9.5.1. Prvok: Základná škola</t>
  </si>
  <si>
    <t>Energie, voda a komunikácie</t>
  </si>
  <si>
    <t>9.5.2. Prvok: Materská škola</t>
  </si>
  <si>
    <t>9.5.3. Prvok: Základná umelecká škola:</t>
  </si>
  <si>
    <t>9.5.4. Prvok: Centrum voľného času</t>
  </si>
  <si>
    <t>10. Program : Šport</t>
  </si>
  <si>
    <t>10.1. Podprogram:  Športová infraštruktúra</t>
  </si>
  <si>
    <t>10.1.1. Prvok : Viacúčelové športové ihrisko</t>
  </si>
  <si>
    <t>10.1.3. Projekt: Cyklo chodníky</t>
  </si>
  <si>
    <t>služby (Cyklochodník kataster Stará Turá - Nová Lhota, Lubina)</t>
  </si>
  <si>
    <t>10.1.5. Projekt: Rekonštrukcia bežeckého oválu ZŠ Hurbanova Stará Turá</t>
  </si>
  <si>
    <t>Služby (Projekt rekonštrukcie bežeckého oválu ZŠ Hurbanova St. Turá)</t>
  </si>
  <si>
    <t>10.2. Podprogram:  Grantový systém na podporu športu</t>
  </si>
  <si>
    <t>Transfery jednotlivcom a neziskovým právnickým osobám</t>
  </si>
  <si>
    <t>dotácie pre športové združenia, kluby mesta + prevádzka bazéna</t>
  </si>
  <si>
    <t>dotácie pre športové združenia, kluby mesta - podľa VZN</t>
  </si>
  <si>
    <t>materiál (iné výdavky)</t>
  </si>
  <si>
    <t>10.3. Poprogram: Športové podujatia</t>
  </si>
  <si>
    <t>služby (športové podujatia)</t>
  </si>
  <si>
    <t>11. Program: Kultúra</t>
  </si>
  <si>
    <t>11.1. Podprogram:  Kultúrne podujatia mesta - transfer DK Javorina</t>
  </si>
  <si>
    <t>transfery v rámci verejnej správy (DK Javorina)</t>
  </si>
  <si>
    <t>11.2. Podprogram: Kultúrna infraštruktúra</t>
  </si>
  <si>
    <t>11.3. Podprogram: Mestská knižnica - transfer DK Javorina</t>
  </si>
  <si>
    <t>11.4. Podprogram: Stredisko cezhraničnej spolupráce - transfer DK Javorina</t>
  </si>
  <si>
    <t>11.5. Podprogram: Propagačné materiály</t>
  </si>
  <si>
    <t>11.5.1. Prvok: Propagačný materiál</t>
  </si>
  <si>
    <t>propagačný materiál</t>
  </si>
  <si>
    <t>11.5.2. Prvok: Staroturiansky spravodajca</t>
  </si>
  <si>
    <t>staroturiansky spravodajca</t>
  </si>
  <si>
    <t>11.5.3. Prvok: Kronika mesta</t>
  </si>
  <si>
    <t>kronika mesta</t>
  </si>
  <si>
    <t>11.6. Podprogram:  Kultúrne podujatia mesta</t>
  </si>
  <si>
    <t>podujatia MsÚ</t>
  </si>
  <si>
    <t>vzťahy s partnerským mestom</t>
  </si>
  <si>
    <t>11.8. Podprogram: Umelecké diela a kultúrne pamiatky</t>
  </si>
  <si>
    <t>umelecké diela a kultúrne pamiatky</t>
  </si>
  <si>
    <t>12. Program : Prostredie pre život</t>
  </si>
  <si>
    <t>12.1. Podprogram:  Verejné priestranstvá - transfer TSST</t>
  </si>
  <si>
    <t>12.1.1. Prvok : Verejná zeleň</t>
  </si>
  <si>
    <t xml:space="preserve">PHM </t>
  </si>
  <si>
    <t>12.1.2. Prvok : Cintoríny</t>
  </si>
  <si>
    <t>12.1.3. Prvok : Detské ihriská</t>
  </si>
  <si>
    <t>12.1.4. Prvok : Trhovisko</t>
  </si>
  <si>
    <t>12.1.5. Prvok : Verejné WC</t>
  </si>
  <si>
    <t>12.1.6. Prvok : Námestie</t>
  </si>
  <si>
    <t>Ost.výd.(mat.a služby)</t>
  </si>
  <si>
    <t>12.1.7. Prvok : Sadenie nových plôch a drevín</t>
  </si>
  <si>
    <t>12.4. Podprogram: Revitalizácia CMZ v Starej Turej</t>
  </si>
  <si>
    <t>služby (revitalizácia zelene v CMZ, zóna Mierova)</t>
  </si>
  <si>
    <t>12.5. Podprogram: Športoviská a detské ihriská</t>
  </si>
  <si>
    <t>služby (Detské dopravné ihrisko)</t>
  </si>
  <si>
    <t>12.6. Podprogram: Regenerácia vnútroblokov mesta Stará Turá</t>
  </si>
  <si>
    <t>služby (Regenerácia vnútroblokov mesta Stará Turá)</t>
  </si>
  <si>
    <t>13. Program : Sociálna starostlivosť</t>
  </si>
  <si>
    <t>13.1.1. Prvok: Sociálno-právna ochrana detí a sociálna kuratela</t>
  </si>
  <si>
    <t>transfery jednotlivcom a neziskovým právnickým osobám (sociálna kuratela)</t>
  </si>
  <si>
    <t>13.2. Podprogram:  Opatrovateľské služby</t>
  </si>
  <si>
    <t>13.2.1. Prvok: Terénna opatrovateľská služba</t>
  </si>
  <si>
    <t>energie, voda a komunikácie (telefón, internet)</t>
  </si>
  <si>
    <t>dopravné (benzín, údržba auta)</t>
  </si>
  <si>
    <t>príspevok na rekreáciu, vratky</t>
  </si>
  <si>
    <t>sociálny fond - prídel</t>
  </si>
  <si>
    <t>dohody o vykonaní práce a pracovnej činnosti</t>
  </si>
  <si>
    <t>13.2.2. Prvok: Centralizovaná opatrovateľská služba v ZOS</t>
  </si>
  <si>
    <t>plyn, elektrika</t>
  </si>
  <si>
    <t>voda</t>
  </si>
  <si>
    <t>telefón, internet</t>
  </si>
  <si>
    <t>supervízia</t>
  </si>
  <si>
    <t>vratky nevyčerpaných transferov zo ŠR</t>
  </si>
  <si>
    <t>13.2.3. Prvok: Zariadenie pre seniorov (ZPS)</t>
  </si>
  <si>
    <t>13.3. Podprogram:  Služby seniorom</t>
  </si>
  <si>
    <t>13.3.1. Prvok: Kluby dôchodcov</t>
  </si>
  <si>
    <t>13.4. Podprogram:  Dávky sociálnej pomoci</t>
  </si>
  <si>
    <t>13.4.1. Prvok: Jednorazové dávky v hmotnej núdzi</t>
  </si>
  <si>
    <t>transfery jednotlivcom a neziskovým právnickým osobám (jednorázové dávky v hmotnej núdzi)</t>
  </si>
  <si>
    <t>13.4.2. Prvok: Jednorazový príspevok pri narodení</t>
  </si>
  <si>
    <t>transfery jednotlivcom a neziskovým právnickým osobám (jednorázový príspevok pri narodení)</t>
  </si>
  <si>
    <t>13.4.3. Prvok: Jednorazové dávky z charitatívneho fondu</t>
  </si>
  <si>
    <t>transfery jednotlivcom a neziskovým právnickým osobám (jednoráz. dávky z charitat. fondu)</t>
  </si>
  <si>
    <t>13.4.4. Prvok: Príspevok na prepravu</t>
  </si>
  <si>
    <t>transfery jednotlivcom a neziskovým právnickým osobám (príspevok na prepravu)</t>
  </si>
  <si>
    <t>13.4.5. Prvok: Sociálna výdajňa</t>
  </si>
  <si>
    <t>transfery jednotlivcom a neziskovým právnickým osobám (sociálna výdajňa, zberňa šatstva)</t>
  </si>
  <si>
    <t xml:space="preserve">13.4.6. Prvok: Príspevok pre odídencov z Ukrajiny </t>
  </si>
  <si>
    <t>transfery jednotlivcom a neziskovým právnickým osobám (príspevok Ukrajina)</t>
  </si>
  <si>
    <t>13.5. Podprogram: Sociálne služby</t>
  </si>
  <si>
    <t>služby (lekárske posudky)</t>
  </si>
  <si>
    <t>14. Program : Bývanie</t>
  </si>
  <si>
    <t>14.1. Podprogram: Bytová problematika</t>
  </si>
  <si>
    <t>14.1.2 Prvok: Splátka úrokov</t>
  </si>
  <si>
    <t>Splácanie úrokov v tuzemsku</t>
  </si>
  <si>
    <t>splátka úroku 22 BJ - Mýtna ul.</t>
  </si>
  <si>
    <t>splátka úroku 39 BJ - Mýtna ul.</t>
  </si>
  <si>
    <t>splátka úroku 14 BJ - Hlubockého ul.</t>
  </si>
  <si>
    <t>splátka úroku 15 BJ - Hlubockého ul.</t>
  </si>
  <si>
    <t>splátka úroku bytové jednotky - Technotur</t>
  </si>
  <si>
    <t>splátka úroku bytový dom - Internát</t>
  </si>
  <si>
    <t>splátka úroku bytový dom - Dom špecialistov</t>
  </si>
  <si>
    <t>splátka úroku bytový dom Mýtna 595</t>
  </si>
  <si>
    <t>14.1.5 Prvok: Údržba bytových domov</t>
  </si>
  <si>
    <t>rutinná a štandardná údržba (údržba bytových domov)</t>
  </si>
  <si>
    <t>15. Program: Administratíva</t>
  </si>
  <si>
    <t>15.1. Podprogram: Administratíva - transfer TSST</t>
  </si>
  <si>
    <t>15.1.1. Prvok : Správa a údržba</t>
  </si>
  <si>
    <t>Energie</t>
  </si>
  <si>
    <t>Dane</t>
  </si>
  <si>
    <t>15.2. Podprogram: Administratíva - vnútorná správa</t>
  </si>
  <si>
    <t>mzdy, platy (kmeňoví zamestnanci, dohodári, životné jubileá, odchodné...)</t>
  </si>
  <si>
    <t>poistné a príspevok do poisťovní (kmeňoví zamestnanci, dohodári, životné jubileá, odchodné...)</t>
  </si>
  <si>
    <t>cestovné náhrady (náhrady pri pracovných cestách)</t>
  </si>
  <si>
    <t>materiál (knihy, časopisy, noviny)</t>
  </si>
  <si>
    <t>dopravné (poistenie vozidiel)</t>
  </si>
  <si>
    <t>vzdelávanie</t>
  </si>
  <si>
    <t>inzercia</t>
  </si>
  <si>
    <t>audítorské služby</t>
  </si>
  <si>
    <t>znalecké posudky</t>
  </si>
  <si>
    <t>notárske poplatky, návrhy na vydanie osvedč.</t>
  </si>
  <si>
    <t>bankové poplatky, daň z úroku,úrok</t>
  </si>
  <si>
    <t>stravovanie zamestnancov mesta (MsÚ)</t>
  </si>
  <si>
    <t>poistenie majetku</t>
  </si>
  <si>
    <t>mylné platby</t>
  </si>
  <si>
    <t>15.3. Podprogram: Voľby</t>
  </si>
  <si>
    <t>služby (voľby do NR SR, komunálne voľby, sčítanie obyvateľstva)</t>
  </si>
  <si>
    <t xml:space="preserve">          Kapitálové výdavky</t>
  </si>
  <si>
    <t>1.2.2. Prvok: Územné plánovanie</t>
  </si>
  <si>
    <t>nákup pozemkov a nehmotných aktív</t>
  </si>
  <si>
    <r>
      <t xml:space="preserve">projekty - </t>
    </r>
    <r>
      <rPr>
        <sz val="8"/>
        <color indexed="8"/>
        <rFont val="Arial"/>
        <family val="2"/>
        <charset val="238"/>
      </rPr>
      <t>Územný plán mesta</t>
    </r>
  </si>
  <si>
    <t>územný plán zóny "Dráhy", Nové Hnilíky</t>
  </si>
  <si>
    <t>1.2.3. Prvok: Investičné plánovanie</t>
  </si>
  <si>
    <t>prípravná a projektová dokumentácia</t>
  </si>
  <si>
    <t>realizácia stavieb a ich technického zhodnotenia</t>
  </si>
  <si>
    <t>realizácia stavieb a ich technického zhodnotenia (rekonštrukcia - hasičské zbrojmice)</t>
  </si>
  <si>
    <t>nákup pozemkov a nehmotných aktív (informačné systémy MsU)</t>
  </si>
  <si>
    <t>bezpeč.projekt GDPR, kybernetická bezpečnosť</t>
  </si>
  <si>
    <t>nákup strojov, prístrojov, zariadení, techniky a náradia (PC, server, diskové polia, iný hardware)</t>
  </si>
  <si>
    <t>nákup strojov, prístrojov, zariadení, techniky a náradia</t>
  </si>
  <si>
    <t>nákup hnuteľného a nehnuteľného majetku</t>
  </si>
  <si>
    <t>nákup samohybnej kosačky, nákup automobilu</t>
  </si>
  <si>
    <t>nákup strojov, prístrojov, zariadení, techniky a náradia (kamerový systém)</t>
  </si>
  <si>
    <t>6.4. Podprogram:  Stredisko spracovania odpadov</t>
  </si>
  <si>
    <t>Realizácia stavieb a ich technického zhodnotenia (Stredisko triedeného zberu a kompostáreň)</t>
  </si>
  <si>
    <t>7.1.1. Prvok: Transfery na KV - príspevkové organizácie</t>
  </si>
  <si>
    <t>realizácia stavieb a ich technického zhodnotenia (cesty a komunikácie IBV Nové Hnilíky)</t>
  </si>
  <si>
    <t>7.1.2. Prvok: Parkoviská</t>
  </si>
  <si>
    <t>realizácia stavieb a ich technického zhodnotenia (parkovisko na ul. Hurbanovej)</t>
  </si>
  <si>
    <t>7.3. Podprogram: Rekonštrukcia a údržba komunikácií</t>
  </si>
  <si>
    <t>prípravná a projektová dokumentácia (pasport miestnych komunikácií - intravilán)</t>
  </si>
  <si>
    <t>nákup strojov, prístrojov, zariadení, techniky a náradia (osvetlenie priechodu pre chodcov)</t>
  </si>
  <si>
    <t>9.1. Podprogram:  Materské školy</t>
  </si>
  <si>
    <t>realizácia stavieb a ich technického zhodnotenia (rekonštrukcia školskej jedálne pri MŠ)</t>
  </si>
  <si>
    <t>realizácia stavieb a ich technického zhodnotenia (úprava exteriéru ZŠ)</t>
  </si>
  <si>
    <t>realizácia stavieb a ich technického zhodnotenia (zateplenie ZŠ Hurbanova) - akcia MsU</t>
  </si>
  <si>
    <t>9.2.4. Projekt: Prestavba a modernizácia ZŠ Komenského</t>
  </si>
  <si>
    <t>realizácia stavieb a ich technického zhodnotenia (riešenie havarij. stavu vnútor. rozvodov HP)</t>
  </si>
  <si>
    <t>rekonštrukcia a modernizácia (technické vybavenie školskej knižnice a IKT učebne)</t>
  </si>
  <si>
    <t>9.4. Podprogram: Rozvojové projekty v školstve</t>
  </si>
  <si>
    <t>realizácia stavieb a ich technického zhodnotenia (rozvojové projekty v školstve)</t>
  </si>
  <si>
    <t>10.1.2. Prvok : Skatepark (korčuliarsky chodník)</t>
  </si>
  <si>
    <t>prípravná a projektová dokumentácia (Skatepark)</t>
  </si>
  <si>
    <t>10.1.3. Projekt : Cyklochodníky</t>
  </si>
  <si>
    <t>realizácia stavieb a ich technického zhodnotenia (cyklochodník St. Turá - Nová Lhota, Lubina)</t>
  </si>
  <si>
    <t>10.1.4. Projekt : Prestavba ľadovej plochy</t>
  </si>
  <si>
    <t>realizácia stavieb a ich technického zhodnotenia (prestavba ľad. plochy na futb. tréning. ihrisko)</t>
  </si>
  <si>
    <t>10.1.5. Projekt : Rekonštrukcia bežeckého oválu ZŠ Hurbanova Stará Turá</t>
  </si>
  <si>
    <t>prípravná a projektová dokumentácia (rekonštrukcia bežeckého oválu ZŠ Hurbanova St. Turá)</t>
  </si>
  <si>
    <t>prípravná a projektová dokumentácia (revitalizácia mesta Stará Turá - smerovníky)</t>
  </si>
  <si>
    <t>transfery v rámci verejnej správy (rekonštrukcia knižnice DK Javorina)</t>
  </si>
  <si>
    <t>11.10.  Podprogram: Obnova a rekonštrukcia kultúrnych zariadení</t>
  </si>
  <si>
    <t>realizácia stavieb a ich technického zhodnotenia (rekonštrukcia veľkej sály DK Javorina)</t>
  </si>
  <si>
    <t>12.1. Podprogram: Verejné priestranstvá - transfer TSST</t>
  </si>
  <si>
    <t>Urnový háj + dokončenie zateplenia domu smútku</t>
  </si>
  <si>
    <t>Auto-závlaha</t>
  </si>
  <si>
    <t>realizácia stavieb a ich technického zhodnotenia (solár. cykloodpočívadlo, informač. panel)</t>
  </si>
  <si>
    <t>12.3. Podprogram: Technická infraštruktúra mesta</t>
  </si>
  <si>
    <t xml:space="preserve">12.3.4. Projekt: Vodovod Topolecká </t>
  </si>
  <si>
    <t>12.3.6. Projekt: Rekonštrukcia lávok cez potok</t>
  </si>
  <si>
    <t>realizácia stavieb a ich technického zhodnotenia (rekonštrukcia lávok cez potok Tŕstie)</t>
  </si>
  <si>
    <t>12.4.2. Projekt: Revitalizácia zelene v CMZ</t>
  </si>
  <si>
    <t>realizácia stavieb a ich technického zhodnotenia (park pre psov + arboretum)</t>
  </si>
  <si>
    <t>revitalizácia zelene v CMZ - park pre psov</t>
  </si>
  <si>
    <t>12.4.4. Projekt: Terénne a parkové úpravy priestoru medzi ul.Mierovou, SNP a BD č. 5</t>
  </si>
  <si>
    <t>realizácia stavieb a ich technic. zhodn. (úpravy priestoru medzi ul. Mierovou, SNP a BD č. 5)</t>
  </si>
  <si>
    <t>realizácia stavieb a ich technického zhodnotenia (Detské dopravné ihrisko)</t>
  </si>
  <si>
    <t>realizácia stavieb a ich technického zhodnotenia (Regenerácia vnútroblokov mesta Stará Turá)</t>
  </si>
  <si>
    <t>včelnica</t>
  </si>
  <si>
    <t>tržnica</t>
  </si>
  <si>
    <t>12.7. Podprogram: Obnova majetku mesta Stará Turá</t>
  </si>
  <si>
    <t>realizácia stavieb a ich technického zhodnotenia (Obnova majetku mesta Stará Turá)</t>
  </si>
  <si>
    <t>13.2. Podprogram: Opatrovateľské služby</t>
  </si>
  <si>
    <t>realizácia stavieb a ich technic. zhodn. (Prestavba obj. súp. č.1 na "Zariadenie pre seniorov")</t>
  </si>
  <si>
    <t>14.1.4 Projekt: Prestavba a nadstavba T20 - Dom špecialistov na bytový dom</t>
  </si>
  <si>
    <t>prípravná a projektová dokumentácia (Prestavba a nadstavba T20 - Dom špec. na bytový dom)</t>
  </si>
  <si>
    <t>14.1.5 Projekt: Prestavba objektu Technotur na bytové jednotky</t>
  </si>
  <si>
    <t>realizácia stavieb a ich technic. zhodnotenia (Prestavba objektu Technotur na byt. jednotky)</t>
  </si>
  <si>
    <t>14.1.6 Projekt: Prestavba objektu internátu na bytový dom</t>
  </si>
  <si>
    <t>realizácia stavieb a ich technic. zhodnotenia (Prestavba objektu internátu na bytový dom)</t>
  </si>
  <si>
    <t>14.1.8 Projekt: Obnova bytového domu Mýtna 595</t>
  </si>
  <si>
    <t>realizácia stavieb a ich technic. zhodnotenia (Obnova bytového domu Mýtna 595)</t>
  </si>
  <si>
    <t xml:space="preserve">          Finančné operácie</t>
  </si>
  <si>
    <t>1.2. Podprogram: Plánovanie</t>
  </si>
  <si>
    <t>Iné výdavkové finančné operácie (VO - vratka finančnej zábezpeky)</t>
  </si>
  <si>
    <t>1.3.1. Prvok: Vklady do imania spoločností mesta</t>
  </si>
  <si>
    <t>účasť na majetku (vklady do imania spoločností mesta)</t>
  </si>
  <si>
    <t>Splácanie tuzemskej istiny (inteligentné lavičky, osobný automobil)</t>
  </si>
  <si>
    <t>Splátka istiny - inteligentné lavičky</t>
  </si>
  <si>
    <t>Splátka leasingu - osobný automobil</t>
  </si>
  <si>
    <t>Splácanie tuzemskej istiny (istina k úveru konverzie školy na MsU)</t>
  </si>
  <si>
    <t>Splácanie finančného prenájmu (motorové vozidlo pre MsP)</t>
  </si>
  <si>
    <t>6.4. Podprogram: Stredisko spracovania odpadov</t>
  </si>
  <si>
    <t>Iné výdavkové finančné operácie (VO kompostáreň - vrátenie finančnej zábezpeky)</t>
  </si>
  <si>
    <t>10.1. Poprogram: Športová infraštruktúra</t>
  </si>
  <si>
    <t>Splácanie tuzemskej istiny (Cyklochodník - Stará Turá - Nová Lhota)</t>
  </si>
  <si>
    <t>13.2. Podprogram: Prestavba objektu súp.č. 1 na zariadenie pre seniorov</t>
  </si>
  <si>
    <t>Splácanie tuzemskej istiny (Zariadenie pre seniorov)</t>
  </si>
  <si>
    <t>Splácanie tuzemskej istiny (splátky pôžičiek - bytové domy)</t>
  </si>
  <si>
    <t>splátka istiny úveru 22 BJ</t>
  </si>
  <si>
    <t>splátka istiny úveru 39 BJ</t>
  </si>
  <si>
    <t>splátka istiny úveru 14 BJ</t>
  </si>
  <si>
    <t>splátka istiny úveru 15 BJ</t>
  </si>
  <si>
    <t>splátka istiny úveru na bytový dom - Internát</t>
  </si>
  <si>
    <t>splátka istiny úveru na bytové jednotky - Technotur</t>
  </si>
  <si>
    <t>splátka istiny úveru na bytový dom - Dom špecialistov</t>
  </si>
  <si>
    <t>splátka istiny úveru na bytový dom Mýtna 595</t>
  </si>
  <si>
    <t>14.3. Podprogram: Finančné zábezpeky na nájom bytov</t>
  </si>
  <si>
    <t>Iné výdavkové finančné operácie (Finančné zábezpeky na nájom bytov)</t>
  </si>
  <si>
    <t>Iné výdavkové finančné operácie (IOMO - odvod správneho poplatku do ŠR)</t>
  </si>
  <si>
    <t>VÝDAVKOVÁ ČASŤ ROZPOČTU SPOLU:</t>
  </si>
  <si>
    <t>Poznámka k farebným rozlíšeniam kapitálových výdavkov:</t>
  </si>
  <si>
    <t>Zeleno vyznačenými poliami sú označené výdavky podmienené príjmami z eurofondov a ŠR</t>
  </si>
  <si>
    <t>Ostané farebne nevyznačené polia uvádzajú kapitálové výdavky kryté z vlastných zdrojov mesta</t>
  </si>
  <si>
    <t>Žlto vyznačenými poliami sú označené výdavky podmienené príjmami z darov a grantov</t>
  </si>
  <si>
    <t>Počiatočný stav RF:</t>
  </si>
  <si>
    <t>Použitie v aktuálnom roku:</t>
  </si>
  <si>
    <t>Konečný stav:</t>
  </si>
  <si>
    <t>Očakávaná skutočnosť k 31.12.:</t>
  </si>
  <si>
    <t>Prevod RF do nasledujúceho roka:</t>
  </si>
  <si>
    <t>prenájom budov a zariadení, poštový priečinok</t>
  </si>
  <si>
    <t>kopírovacie zariadenie - nájom</t>
  </si>
  <si>
    <t>Pasport miestnych komunikácií - intravilán</t>
  </si>
  <si>
    <t>jednorázové dávky v hmotnej núdzi</t>
  </si>
  <si>
    <t>jednorázový príspevok pri narodení</t>
  </si>
  <si>
    <t>jednorázové dávky z charitatívneho fondu</t>
  </si>
  <si>
    <t>príspevok na prepravu</t>
  </si>
  <si>
    <t>sociálna výdajňa, zberňa šatstva</t>
  </si>
  <si>
    <t>príspevok Ukrajina</t>
  </si>
  <si>
    <t>poistenie vozidiel</t>
  </si>
  <si>
    <t>revitalizácia parkového priestoru, ARBORETUM</t>
  </si>
  <si>
    <t>parkovisko Hurbanova</t>
  </si>
  <si>
    <t>vklady do základných imaní spoločností</t>
  </si>
  <si>
    <t>2.2 Podprogram: Propagačné materiály</t>
  </si>
  <si>
    <t>3.1. Podprogram: Budova MsÚ - správa, vybavenie a údržba</t>
  </si>
  <si>
    <t>3.5. Podprogram: Úradné úkony</t>
  </si>
  <si>
    <t>nákup tepla MsÚ</t>
  </si>
  <si>
    <t>elektrina - MsÚ</t>
  </si>
  <si>
    <t>vodné, stočné - MsÚ</t>
  </si>
  <si>
    <t>Internet MsÚ</t>
  </si>
  <si>
    <t>interiér</t>
  </si>
  <si>
    <t>4.4. Podprogram: Informovanosť o dianí v meste</t>
  </si>
  <si>
    <t xml:space="preserve"> internetová prezentácia mesta</t>
  </si>
  <si>
    <t xml:space="preserve">služby </t>
  </si>
  <si>
    <t>online prenosy zo zastupiteľstva</t>
  </si>
  <si>
    <t>Ročná údržba vonkajšej el. úradnej tabule EÚT (sw + podpora)</t>
  </si>
  <si>
    <t>Mobilná aplikácia SOM - podpora</t>
  </si>
  <si>
    <t>nájomné za nájom</t>
  </si>
  <si>
    <t>5.1. Podprogram: Mestská polícia</t>
  </si>
  <si>
    <t>5.3.2. Prvok: Dobrovoľné hasičské zbory</t>
  </si>
  <si>
    <t>5.3.1. Prvok: Hasičské zbrojnice</t>
  </si>
  <si>
    <t>dopravné značky</t>
  </si>
  <si>
    <t>dopravné projekty</t>
  </si>
  <si>
    <t xml:space="preserve"> dotácia verejnej autobusovej dopravy</t>
  </si>
  <si>
    <t>8.1. Podprogram: Koncepcia dopravy</t>
  </si>
  <si>
    <t>9.6. Podprogram: Centrum voľného času</t>
  </si>
  <si>
    <t>9.3. Podprogram: Základná umelecká škola</t>
  </si>
  <si>
    <t>9.6.1. Prvok: Centrum voľného času</t>
  </si>
  <si>
    <t>9.6.2. Prvok: Účelovo viazané prostriedky CVČ</t>
  </si>
  <si>
    <t>9.6.3. Prvok: Výdavky z vlastných príjmov CVČ</t>
  </si>
  <si>
    <t>9.6.4. Prvok: Refundácia transferov CVČ mimo zriaďovateľskej pôsobnosti mesta</t>
  </si>
  <si>
    <t>11.9. Podprogram: Kultúrny transfer - DK Javorina</t>
  </si>
  <si>
    <t xml:space="preserve">11.2.1 Prvok: Kultúrne podujatia </t>
  </si>
  <si>
    <t>energie</t>
  </si>
  <si>
    <t>honoráre</t>
  </si>
  <si>
    <t>st.jarmok + remeselné trhy</t>
  </si>
  <si>
    <t>vlastné príjmy</t>
  </si>
  <si>
    <t>11.2.2. Prvok: Mestská knižnica sestier Royových</t>
  </si>
  <si>
    <t>knihy</t>
  </si>
  <si>
    <t>11.2.3. Prvok: Mestská múzeum</t>
  </si>
  <si>
    <t>11.2.4. Prvok: Informačná kancelária</t>
  </si>
  <si>
    <t>tovar + ticketportal</t>
  </si>
  <si>
    <t>11.2.5. Prvok: Staroturiansky spravodajca</t>
  </si>
  <si>
    <t>tlač</t>
  </si>
  <si>
    <t>11.2.6. Prvok: Kultúrna administratíva</t>
  </si>
  <si>
    <t>oprava , údržba</t>
  </si>
  <si>
    <t>garáž+projekty</t>
  </si>
  <si>
    <t>11.2.7. Prvok: Správa majetku</t>
  </si>
  <si>
    <t>opravy , služby</t>
  </si>
  <si>
    <t>vlastné príjmy z prenájmu</t>
  </si>
  <si>
    <t>11.9. Podprogram: KD Papraď</t>
  </si>
  <si>
    <t>13.1.2. Prvok: Lekárske posudky</t>
  </si>
  <si>
    <t xml:space="preserve">transfery jednotlivcom a neziskovým právnickým osobám </t>
  </si>
  <si>
    <t>dohody o vykonaní práce</t>
  </si>
  <si>
    <t>rozpočet TSST</t>
  </si>
  <si>
    <t>Spolu náklady v rozpočte TSST</t>
  </si>
  <si>
    <t>Vlastné príjmy TSST</t>
  </si>
  <si>
    <t>5.4.1 Prvok: Vrejné osvetlenie, mestský rozhlas</t>
  </si>
  <si>
    <t>inžinierska činnosť</t>
  </si>
  <si>
    <t>realizácia stavieb a ich technického zhodnotenia - iné zdroje</t>
  </si>
  <si>
    <t>realizácia stavieb a ich technického zhodnotenia - vlastné zdroje</t>
  </si>
  <si>
    <r>
      <t>Rozpočet príjmovej časti</t>
    </r>
    <r>
      <rPr>
        <u/>
        <sz val="14"/>
        <color indexed="8"/>
        <rFont val="Arial"/>
        <family val="2"/>
        <charset val="238"/>
      </rPr>
      <t xml:space="preserve"> </t>
    </r>
    <r>
      <rPr>
        <b/>
        <u/>
        <sz val="14"/>
        <color indexed="8"/>
        <rFont val="Arial"/>
        <family val="2"/>
        <charset val="238"/>
      </rPr>
      <t xml:space="preserve">  na roky 2024 - 2026</t>
    </r>
  </si>
  <si>
    <t>úroky z úveru ŠFRB na Zariadenie pre seniorov</t>
  </si>
  <si>
    <t>školné</t>
  </si>
  <si>
    <t>réžia</t>
  </si>
  <si>
    <t>stravné</t>
  </si>
  <si>
    <t>nájom</t>
  </si>
  <si>
    <t>dobropisy</t>
  </si>
  <si>
    <t>granty</t>
  </si>
  <si>
    <t>ŠKD</t>
  </si>
  <si>
    <t>9.4.2. Prvok: Účelovo viazané prostriedky MŠ</t>
  </si>
  <si>
    <t>potraviny</t>
  </si>
  <si>
    <t>9.5.2. Prvok: Výdavky z vlastných príjmov MŠ</t>
  </si>
  <si>
    <t>9.4.1. Prvok: Účelovo viazané prostriedky ZŠ</t>
  </si>
  <si>
    <t>9.5.1. Prvok: Výdavky z vlastných príjmov ZŠ</t>
  </si>
  <si>
    <t>9.4.5. Prvok: Účelovo viazané prostriedky ZUŠ</t>
  </si>
  <si>
    <t>9.5.3. Prvok: Výdavky z vlastných príjmov ZUŠ</t>
  </si>
  <si>
    <t>240 úroky z tuz. úverov, pôžičiek, návrat. fin. výp.</t>
  </si>
  <si>
    <t>úroky z termínovaných vkladov</t>
  </si>
  <si>
    <t>dotácia - grantové projekty, toho:</t>
  </si>
  <si>
    <t>transfery v rámci verejnej správy, z toho:</t>
  </si>
  <si>
    <t>bankový úver - prestavba školy na MsU</t>
  </si>
  <si>
    <t>daň za psa</t>
  </si>
  <si>
    <t xml:space="preserve">daň za užívanie verejného priestranstva </t>
  </si>
  <si>
    <t>poplatok za komunálny odpad FO a PO</t>
  </si>
  <si>
    <t>daň za ubytovanie</t>
  </si>
  <si>
    <t>130 dane za špecifické služby</t>
  </si>
  <si>
    <t>121 daň z nehnuteľností</t>
  </si>
  <si>
    <t>daň z pozemkov</t>
  </si>
  <si>
    <t>daň zo stavieb</t>
  </si>
  <si>
    <t>daň z bytov a nebytových priestorov v bytovom dome</t>
  </si>
  <si>
    <t>01.1.1</t>
  </si>
  <si>
    <t>08.2.0</t>
  </si>
  <si>
    <t>06.2.0</t>
  </si>
  <si>
    <t>08.3.0</t>
  </si>
  <si>
    <t>08.4.0</t>
  </si>
  <si>
    <t>02.2.0</t>
  </si>
  <si>
    <t>03.2.0</t>
  </si>
  <si>
    <t>06.4.0</t>
  </si>
  <si>
    <t>poplatky za odchyt túlavých psov</t>
  </si>
  <si>
    <t>05.1.0</t>
  </si>
  <si>
    <t>04.5.1</t>
  </si>
  <si>
    <t>09.1.1.1</t>
  </si>
  <si>
    <t>09.1.2.1</t>
  </si>
  <si>
    <t>09.5.0</t>
  </si>
  <si>
    <t>08.1.0</t>
  </si>
  <si>
    <t>10.4.0</t>
  </si>
  <si>
    <t>10.7.0</t>
  </si>
  <si>
    <t>10.2.0</t>
  </si>
  <si>
    <t>01.7.0</t>
  </si>
  <si>
    <t>01.6.0</t>
  </si>
  <si>
    <t>realizácia stavieb a ich technického zhodnotenia(konverzia školy na MsÚ)</t>
  </si>
  <si>
    <t xml:space="preserve"> 09.1.2.1</t>
  </si>
  <si>
    <t>01.3.3</t>
  </si>
  <si>
    <t>finančný príspevok na stravovanie zamestnancov</t>
  </si>
  <si>
    <t>Úroky z úveru (SLSP) - konverzia školy na MsU</t>
  </si>
  <si>
    <t>13.1.3. Prvok: Jednorazové dávky</t>
  </si>
  <si>
    <t xml:space="preserve">príjmy z podnikania - odvody zo zisku Technotur                                                                                                                                                                                                                                      </t>
  </si>
  <si>
    <t xml:space="preserve">príjmy z podnikania - odvody zo zisku Lesotur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</si>
  <si>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príjmy z podnikania - odvody zo zisku Doliny                                                                                                                                                                                                           </t>
  </si>
  <si>
    <t>13.1. Podprogram:  Starostlivosť o rodinu</t>
  </si>
  <si>
    <t>služby (príspevok neverejným poskytovateľom soc. služieb)</t>
  </si>
  <si>
    <t>I. zmena</t>
  </si>
  <si>
    <t>rozdiel</t>
  </si>
  <si>
    <t>realizácia stavieb a ich technického zhodnotenia (oprava strechy CVČ)</t>
  </si>
  <si>
    <t>I. a II. zmena</t>
  </si>
  <si>
    <t>III. zmena</t>
  </si>
  <si>
    <t>dotácia - riešenie pandemickej situácie, príspevok (Ukrajina)</t>
  </si>
  <si>
    <t>charita</t>
  </si>
  <si>
    <t>granty:</t>
  </si>
  <si>
    <t>IV. zmena</t>
  </si>
  <si>
    <t>Zeleň pred mestským úradom</t>
  </si>
  <si>
    <t>materiál (Zeleň pred mestským úradom)</t>
  </si>
  <si>
    <t>V. zmena</t>
  </si>
  <si>
    <t>zateplenie ZŠ Hurbanova, rekonštrukcia HP ZŠ Komenského</t>
  </si>
  <si>
    <t>VI. zmena</t>
  </si>
  <si>
    <t>Zeleň pri detskom dopravnom ihrisku (I. a II. Etapa)</t>
  </si>
  <si>
    <t>splátky úrokov - bankový úver</t>
  </si>
  <si>
    <t>materiál (Detské dopravné ihrisko)</t>
  </si>
  <si>
    <t>dotácia v VU MPSVAR SR na pohreb, vzdelávanie, dotácia COVID 19</t>
  </si>
  <si>
    <t>Výdavky</t>
  </si>
  <si>
    <t>Trabfer</t>
  </si>
  <si>
    <t>vl príjmy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</si>
</sst>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S_k_-;\-* #,##0.00\ _S_k_-;_-* &quot;-&quot;??\ _S_k_-;_-@_-"/>
    <numFmt numFmtId="165" formatCode="#,##0_ ;\-#,##0\ "/>
  </numFmts>
  <fonts count="88" x14ac:knownFonts="1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sz val="10"/>
      <color indexed="12"/>
      <name val="Arial"/>
      <family val="2"/>
      <charset val="238"/>
    </font>
    <font>
      <sz val="10"/>
      <color indexed="17"/>
      <name val="Arial"/>
      <family val="2"/>
      <charset val="238"/>
    </font>
    <font>
      <sz val="10"/>
      <name val="Arial CE"/>
      <family val="2"/>
      <charset val="238"/>
    </font>
    <font>
      <b/>
      <sz val="14"/>
      <name val="Arial"/>
      <family val="2"/>
      <charset val="238"/>
    </font>
    <font>
      <b/>
      <sz val="10"/>
      <color indexed="12"/>
      <name val="Arial"/>
      <family val="2"/>
      <charset val="238"/>
    </font>
    <font>
      <b/>
      <sz val="10"/>
      <name val="Arial"/>
      <family val="2"/>
      <charset val="238"/>
    </font>
    <font>
      <b/>
      <sz val="9"/>
      <color indexed="12"/>
      <name val="Arial CE"/>
      <family val="2"/>
      <charset val="238"/>
    </font>
    <font>
      <b/>
      <sz val="9"/>
      <color indexed="17"/>
      <name val="Arial CE"/>
      <family val="2"/>
      <charset val="238"/>
    </font>
    <font>
      <b/>
      <sz val="10"/>
      <color indexed="17"/>
      <name val="Arial"/>
      <family val="2"/>
      <charset val="238"/>
    </font>
    <font>
      <sz val="10"/>
      <color indexed="12"/>
      <name val="Arial CE"/>
      <family val="2"/>
      <charset val="238"/>
    </font>
    <font>
      <b/>
      <i/>
      <sz val="11"/>
      <name val="Arial CE"/>
      <family val="2"/>
      <charset val="238"/>
    </font>
    <font>
      <b/>
      <i/>
      <sz val="9"/>
      <name val="Arial CE"/>
      <family val="2"/>
      <charset val="238"/>
    </font>
    <font>
      <b/>
      <sz val="10"/>
      <color indexed="12"/>
      <name val="Arial"/>
      <family val="2"/>
    </font>
    <font>
      <b/>
      <sz val="10"/>
      <color indexed="17"/>
      <name val="Arial"/>
      <family val="2"/>
    </font>
    <font>
      <b/>
      <i/>
      <sz val="10"/>
      <name val="Arial CE"/>
      <family val="2"/>
      <charset val="238"/>
    </font>
    <font>
      <b/>
      <i/>
      <sz val="9"/>
      <name val="Arial"/>
      <family val="2"/>
    </font>
    <font>
      <b/>
      <sz val="9"/>
      <name val="Arial"/>
      <family val="2"/>
      <charset val="238"/>
    </font>
    <font>
      <b/>
      <sz val="14"/>
      <name val="Arial Narrow"/>
      <family val="2"/>
      <charset val="238"/>
    </font>
    <font>
      <sz val="12"/>
      <name val="Arial Narrow"/>
      <family val="2"/>
      <charset val="238"/>
    </font>
    <font>
      <b/>
      <sz val="10"/>
      <name val="Arial"/>
      <family val="2"/>
      <charset val="238"/>
    </font>
    <font>
      <b/>
      <i/>
      <sz val="11"/>
      <name val="Arial Narrow"/>
      <family val="2"/>
      <charset val="238"/>
    </font>
    <font>
      <b/>
      <sz val="12"/>
      <name val="Arial CE"/>
      <family val="2"/>
      <charset val="238"/>
    </font>
    <font>
      <b/>
      <sz val="12"/>
      <color indexed="17"/>
      <name val="Arial CE"/>
      <family val="2"/>
      <charset val="238"/>
    </font>
    <font>
      <b/>
      <sz val="12"/>
      <color indexed="12"/>
      <name val="Arial CE"/>
      <family val="2"/>
      <charset val="238"/>
    </font>
    <font>
      <sz val="12"/>
      <name val="Arial"/>
      <family val="2"/>
      <charset val="238"/>
    </font>
    <font>
      <b/>
      <i/>
      <sz val="9"/>
      <name val="Arial"/>
      <family val="2"/>
      <charset val="238"/>
    </font>
    <font>
      <sz val="11"/>
      <name val="Arial Narrow"/>
      <family val="2"/>
      <charset val="238"/>
    </font>
    <font>
      <sz val="12"/>
      <color indexed="8"/>
      <name val="Arial Narrow"/>
      <family val="2"/>
      <charset val="238"/>
    </font>
    <font>
      <sz val="10"/>
      <name val="Arial"/>
      <family val="2"/>
      <charset val="238"/>
    </font>
    <font>
      <b/>
      <sz val="10"/>
      <color indexed="12"/>
      <name val="Arial CE"/>
      <family val="2"/>
      <charset val="238"/>
    </font>
    <font>
      <sz val="7"/>
      <name val="Arial"/>
      <family val="2"/>
      <charset val="238"/>
    </font>
    <font>
      <b/>
      <sz val="9"/>
      <name val="Arial CE"/>
      <family val="2"/>
      <charset val="238"/>
    </font>
    <font>
      <sz val="8"/>
      <name val="Arial"/>
      <family val="2"/>
      <charset val="238"/>
    </font>
    <font>
      <sz val="9"/>
      <name val="Arial"/>
      <family val="2"/>
      <charset val="238"/>
    </font>
    <font>
      <sz val="8"/>
      <name val="Arial CE"/>
      <family val="2"/>
      <charset val="238"/>
    </font>
    <font>
      <b/>
      <i/>
      <sz val="10"/>
      <name val="Arial"/>
      <family val="2"/>
      <charset val="238"/>
    </font>
    <font>
      <sz val="10"/>
      <name val="Arial"/>
      <family val="2"/>
      <charset val="238"/>
    </font>
    <font>
      <b/>
      <sz val="18"/>
      <color indexed="12"/>
      <name val="Arial"/>
      <family val="2"/>
      <charset val="238"/>
    </font>
    <font>
      <b/>
      <sz val="18"/>
      <name val="Arial"/>
      <family val="2"/>
      <charset val="238"/>
    </font>
    <font>
      <sz val="8"/>
      <color indexed="8"/>
      <name val="Arial"/>
      <family val="2"/>
      <charset val="238"/>
    </font>
    <font>
      <sz val="10"/>
      <name val="Arial"/>
      <family val="2"/>
      <charset val="238"/>
    </font>
    <font>
      <b/>
      <i/>
      <u/>
      <sz val="10"/>
      <name val="Arial"/>
      <family val="2"/>
      <charset val="238"/>
    </font>
    <font>
      <sz val="8"/>
      <name val="Arial"/>
      <family val="2"/>
      <charset val="238"/>
    </font>
    <font>
      <b/>
      <sz val="18"/>
      <name val="Arial CE"/>
      <family val="2"/>
      <charset val="238"/>
    </font>
    <font>
      <b/>
      <sz val="14"/>
      <name val="Arial CE"/>
      <family val="2"/>
      <charset val="238"/>
    </font>
    <font>
      <sz val="10"/>
      <name val="Arial CE"/>
      <charset val="238"/>
    </font>
    <font>
      <b/>
      <sz val="12"/>
      <color indexed="8"/>
      <name val="Arial"/>
      <family val="2"/>
      <charset val="238"/>
    </font>
    <font>
      <sz val="8"/>
      <color indexed="8"/>
      <name val="Arial"/>
      <family val="2"/>
    </font>
    <font>
      <b/>
      <sz val="18"/>
      <name val="Arial"/>
      <family val="2"/>
    </font>
    <font>
      <b/>
      <sz val="14"/>
      <name val="Arial"/>
      <family val="2"/>
    </font>
    <font>
      <b/>
      <sz val="16"/>
      <name val="Arial CE"/>
      <charset val="238"/>
    </font>
    <font>
      <b/>
      <sz val="10"/>
      <color indexed="8"/>
      <name val="Arial"/>
      <family val="2"/>
      <charset val="238"/>
    </font>
    <font>
      <b/>
      <sz val="10"/>
      <name val="Arial CE"/>
      <charset val="238"/>
    </font>
    <font>
      <sz val="10"/>
      <color indexed="8"/>
      <name val="Arial"/>
      <family val="2"/>
    </font>
    <font>
      <b/>
      <i/>
      <sz val="10"/>
      <color indexed="8"/>
      <name val="Arial"/>
      <family val="2"/>
      <charset val="238"/>
    </font>
    <font>
      <i/>
      <sz val="10"/>
      <color indexed="8"/>
      <name val="Arial"/>
      <family val="2"/>
      <charset val="238"/>
    </font>
    <font>
      <sz val="10"/>
      <name val="Arial"/>
      <family val="2"/>
    </font>
    <font>
      <b/>
      <i/>
      <u/>
      <sz val="10"/>
      <color indexed="8"/>
      <name val="Arial"/>
      <family val="2"/>
      <charset val="238"/>
    </font>
    <font>
      <sz val="8"/>
      <name val="Arial CE"/>
      <charset val="238"/>
    </font>
    <font>
      <b/>
      <i/>
      <u/>
      <sz val="10"/>
      <name val="Arial CE"/>
      <charset val="238"/>
    </font>
    <font>
      <b/>
      <u/>
      <sz val="14"/>
      <name val="Arial CE"/>
      <charset val="238"/>
    </font>
    <font>
      <b/>
      <sz val="28"/>
      <name val="Times New Roman"/>
      <family val="1"/>
      <charset val="238"/>
    </font>
    <font>
      <b/>
      <sz val="26"/>
      <name val="Times New Roman"/>
      <family val="1"/>
      <charset val="238"/>
    </font>
    <font>
      <b/>
      <sz val="24"/>
      <name val="Times New Roman"/>
      <family val="1"/>
      <charset val="238"/>
    </font>
    <font>
      <b/>
      <sz val="36"/>
      <name val="Times New Roman"/>
      <family val="1"/>
      <charset val="238"/>
    </font>
    <font>
      <b/>
      <sz val="11"/>
      <name val="Arial"/>
      <family val="2"/>
      <charset val="238"/>
    </font>
    <font>
      <b/>
      <sz val="8"/>
      <name val="Arial"/>
      <family val="2"/>
      <charset val="238"/>
    </font>
    <font>
      <b/>
      <sz val="9"/>
      <name val="Arial CE"/>
      <charset val="238"/>
    </font>
    <font>
      <sz val="8"/>
      <name val="Arial"/>
      <family val="2"/>
    </font>
    <font>
      <sz val="9"/>
      <color indexed="8"/>
      <name val="Arial"/>
      <family val="2"/>
      <charset val="238"/>
    </font>
    <font>
      <b/>
      <sz val="8"/>
      <name val="Arial CE"/>
      <charset val="238"/>
    </font>
    <font>
      <sz val="9"/>
      <name val="Arial CE"/>
      <charset val="238"/>
    </font>
    <font>
      <sz val="12"/>
      <name val="Arial CE"/>
      <family val="2"/>
      <charset val="238"/>
    </font>
    <font>
      <b/>
      <sz val="18"/>
      <name val="Times New Roman"/>
      <family val="1"/>
      <charset val="238"/>
    </font>
    <font>
      <b/>
      <sz val="10"/>
      <name val="Arial CE"/>
      <family val="2"/>
      <charset val="238"/>
    </font>
    <font>
      <b/>
      <sz val="11"/>
      <name val="Arial CE"/>
      <family val="2"/>
      <charset val="238"/>
    </font>
    <font>
      <sz val="8"/>
      <color rgb="FFFF0000"/>
      <name val="Arial"/>
      <family val="2"/>
      <charset val="238"/>
    </font>
    <font>
      <b/>
      <sz val="24"/>
      <name val="Arial"/>
      <family val="2"/>
      <charset val="238"/>
    </font>
    <font>
      <b/>
      <u/>
      <sz val="14"/>
      <color indexed="8"/>
      <name val="Arial"/>
      <family val="2"/>
      <charset val="238"/>
    </font>
    <font>
      <u/>
      <sz val="14"/>
      <color indexed="8"/>
      <name val="Arial"/>
      <family val="2"/>
      <charset val="238"/>
    </font>
    <font>
      <sz val="8"/>
      <color theme="1"/>
      <name val="Arial"/>
      <family val="2"/>
      <charset val="238"/>
    </font>
    <font>
      <b/>
      <i/>
      <sz val="8"/>
      <color indexed="8"/>
      <name val="Arial"/>
      <family val="2"/>
      <charset val="238"/>
    </font>
    <font>
      <b/>
      <i/>
      <sz val="8"/>
      <name val="Arial"/>
      <family val="2"/>
      <charset val="238"/>
    </font>
    <font>
      <i/>
      <sz val="8"/>
      <name val="Arial CE"/>
      <charset val="238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</fonts>
  <fills count="2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9"/>
        <bgColor indexed="64"/>
      </patternFill>
    </fill>
    <fill>
      <patternFill patternType="mediumGray">
        <fgColor indexed="55"/>
      </patternFill>
    </fill>
    <fill>
      <patternFill patternType="mediumGray">
        <fgColor theme="9" tint="0.59996337778862885"/>
        <bgColor indexed="65"/>
      </patternFill>
    </fill>
    <fill>
      <patternFill patternType="mediumGray">
        <fgColor theme="4" tint="0.59996337778862885"/>
        <bgColor indexed="65"/>
      </patternFill>
    </fill>
    <fill>
      <patternFill patternType="mediumGray">
        <fgColor theme="0" tint="-0.34998626667073579"/>
        <bgColor indexed="65"/>
      </patternFill>
    </fill>
    <fill>
      <patternFill patternType="mediumGray">
        <fgColor theme="0"/>
      </patternFill>
    </fill>
    <fill>
      <patternFill patternType="solid">
        <fgColor indexed="65"/>
        <bgColor theme="0"/>
      </patternFill>
    </fill>
    <fill>
      <patternFill patternType="lightGray">
        <fgColor rgb="FF92D050"/>
      </patternFill>
    </fill>
    <fill>
      <patternFill patternType="mediumGray">
        <fgColor theme="9" tint="0.59996337778862885"/>
        <bgColor theme="0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mediumGray">
        <fgColor theme="0" tint="-0.14996795556505021"/>
        <bgColor indexed="65"/>
      </patternFill>
    </fill>
    <fill>
      <patternFill patternType="mediumGray">
        <fgColor theme="6" tint="0.59996337778862885"/>
        <bgColor indexed="65"/>
      </patternFill>
    </fill>
    <fill>
      <patternFill patternType="solid">
        <fgColor theme="4" tint="0.79998168889431442"/>
        <bgColor indexed="64"/>
      </patternFill>
    </fill>
    <fill>
      <patternFill patternType="lightGray">
        <fgColor rgb="FFFFFF00"/>
      </patternFill>
    </fill>
    <fill>
      <patternFill patternType="darkGray">
        <fgColor theme="0" tint="-0.24994659260841701"/>
        <bgColor indexed="65"/>
      </patternFill>
    </fill>
    <fill>
      <patternFill patternType="darkGray">
        <fgColor theme="8" tint="0.59996337778862885"/>
        <bgColor indexed="65"/>
      </patternFill>
    </fill>
    <fill>
      <patternFill patternType="darkGray">
        <fgColor theme="6" tint="0.59996337778862885"/>
        <bgColor indexed="65"/>
      </patternFill>
    </fill>
    <fill>
      <patternFill patternType="darkGray">
        <fgColor theme="9" tint="0.59996337778862885"/>
        <bgColor indexed="65"/>
      </patternFill>
    </fill>
    <fill>
      <patternFill patternType="mediumGray">
        <fgColor theme="6" tint="0.39994506668294322"/>
        <bgColor indexed="65"/>
      </patternFill>
    </fill>
    <fill>
      <patternFill patternType="mediumGray">
        <fgColor theme="6" tint="-0.24994659260841701"/>
        <bgColor indexed="65"/>
      </patternFill>
    </fill>
    <fill>
      <patternFill patternType="mediumGray">
        <fgColor theme="6" tint="0.79998168889431442"/>
        <bgColor theme="6" tint="0.59996337778862885"/>
      </patternFill>
    </fill>
  </fills>
  <borders count="22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double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/>
      <right style="medium">
        <color indexed="64"/>
      </right>
      <top style="hair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hair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 style="dotted">
        <color indexed="64"/>
      </diagonal>
    </border>
    <border diagonalUp="1" diagonalDown="1"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dotted">
        <color indexed="64"/>
      </diagonal>
    </border>
    <border diagonalUp="1" diagonalDown="1">
      <left/>
      <right style="hair">
        <color indexed="64"/>
      </right>
      <top style="hair">
        <color indexed="64"/>
      </top>
      <bottom style="hair">
        <color indexed="64"/>
      </bottom>
      <diagonal style="dotted">
        <color indexed="64"/>
      </diagonal>
    </border>
    <border diagonalUp="1" diagonalDown="1">
      <left style="hair">
        <color indexed="64"/>
      </left>
      <right style="hair">
        <color indexed="64"/>
      </right>
      <top style="hair">
        <color indexed="64"/>
      </top>
      <bottom/>
      <diagonal style="dotted">
        <color indexed="64"/>
      </diagonal>
    </border>
    <border diagonalUp="1" diagonalDown="1">
      <left/>
      <right style="hair">
        <color indexed="64"/>
      </right>
      <top style="hair">
        <color indexed="64"/>
      </top>
      <bottom/>
      <diagonal style="dotted">
        <color indexed="64"/>
      </diagonal>
    </border>
    <border diagonalUp="1" diagonalDown="1">
      <left style="hair">
        <color indexed="64"/>
      </left>
      <right style="medium">
        <color indexed="64"/>
      </right>
      <top style="hair">
        <color indexed="64"/>
      </top>
      <bottom/>
      <diagonal style="dotted">
        <color indexed="64"/>
      </diagonal>
    </border>
    <border diagonalUp="1" diagonalDown="1"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 style="dotted">
        <color indexed="64"/>
      </diagonal>
    </border>
    <border diagonalUp="1" diagonalDown="1">
      <left/>
      <right style="hair">
        <color indexed="64"/>
      </right>
      <top style="hair">
        <color indexed="64"/>
      </top>
      <bottom style="thin">
        <color indexed="64"/>
      </bottom>
      <diagonal style="dotted">
        <color indexed="64"/>
      </diagonal>
    </border>
    <border diagonalUp="1" diagonalDown="1">
      <left style="hair">
        <color indexed="64"/>
      </left>
      <right style="hair">
        <color indexed="64"/>
      </right>
      <top/>
      <bottom/>
      <diagonal style="dotted">
        <color indexed="64"/>
      </diagonal>
    </border>
    <border diagonalUp="1" diagonalDown="1">
      <left/>
      <right style="hair">
        <color indexed="64"/>
      </right>
      <top/>
      <bottom/>
      <diagonal style="dotted">
        <color indexed="64"/>
      </diagonal>
    </border>
    <border diagonalUp="1" diagonalDown="1">
      <left style="hair">
        <color indexed="64"/>
      </left>
      <right/>
      <top style="hair">
        <color indexed="64"/>
      </top>
      <bottom style="hair">
        <color indexed="64"/>
      </bottom>
      <diagonal style="dotted">
        <color indexed="64"/>
      </diagonal>
    </border>
    <border diagonalUp="1" diagonalDown="1">
      <left style="hair">
        <color indexed="64"/>
      </left>
      <right style="medium">
        <color indexed="64"/>
      </right>
      <top/>
      <bottom/>
      <diagonal style="dotted">
        <color indexed="64"/>
      </diagonal>
    </border>
    <border diagonalUp="1" diagonalDown="1"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 style="dotted">
        <color indexed="64"/>
      </diagonal>
    </border>
    <border diagonalUp="1" diagonalDown="1">
      <left/>
      <right style="thin">
        <color indexed="64"/>
      </right>
      <top style="hair">
        <color indexed="64"/>
      </top>
      <bottom style="hair">
        <color indexed="64"/>
      </bottom>
      <diagonal style="dotted">
        <color indexed="64"/>
      </diagonal>
    </border>
    <border diagonalUp="1" diagonalDown="1"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 style="dotted">
        <color indexed="64"/>
      </diagonal>
    </border>
    <border>
      <left style="hair">
        <color indexed="64"/>
      </left>
      <right/>
      <top style="medium">
        <color indexed="64"/>
      </top>
      <bottom style="thin">
        <color indexed="64"/>
      </bottom>
      <diagonal/>
    </border>
    <border diagonalUp="1" diagonalDown="1">
      <left/>
      <right/>
      <top style="hair">
        <color indexed="64"/>
      </top>
      <bottom style="hair">
        <color indexed="64"/>
      </bottom>
      <diagonal style="dotted">
        <color indexed="64"/>
      </diagonal>
    </border>
    <border>
      <left/>
      <right/>
      <top style="thin">
        <color indexed="64"/>
      </top>
      <bottom style="thin">
        <color indexed="64"/>
      </bottom>
      <diagonal/>
    </border>
    <border diagonalUp="1" diagonalDown="1">
      <left/>
      <right/>
      <top style="hair">
        <color indexed="64"/>
      </top>
      <bottom/>
      <diagonal style="dotted">
        <color indexed="64"/>
      </diagonal>
    </border>
    <border diagonalUp="1" diagonalDown="1">
      <left/>
      <right/>
      <top style="hair">
        <color indexed="64"/>
      </top>
      <bottom style="thin">
        <color indexed="64"/>
      </bottom>
      <diagonal style="dotted">
        <color indexed="64"/>
      </diagonal>
    </border>
    <border diagonalUp="1" diagonalDown="1">
      <left/>
      <right/>
      <top/>
      <bottom/>
      <diagonal style="dotted">
        <color indexed="64"/>
      </diagonal>
    </border>
    <border>
      <left/>
      <right/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medium">
        <color indexed="64"/>
      </right>
      <top/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 diagonalUp="1" diagonalDown="1">
      <left style="hair">
        <color indexed="64"/>
      </left>
      <right/>
      <top style="hair">
        <color indexed="64"/>
      </top>
      <bottom/>
      <diagonal style="dotted">
        <color indexed="64"/>
      </diagonal>
    </border>
    <border diagonalUp="1" diagonalDown="1">
      <left style="hair">
        <color indexed="64"/>
      </left>
      <right/>
      <top style="hair">
        <color indexed="64"/>
      </top>
      <bottom style="thin">
        <color indexed="64"/>
      </bottom>
      <diagonal style="dotted">
        <color indexed="64"/>
      </diagonal>
    </border>
    <border diagonalUp="1" diagonalDown="1">
      <left style="hair">
        <color indexed="64"/>
      </left>
      <right/>
      <top/>
      <bottom/>
      <diagonal style="dotted">
        <color indexed="64"/>
      </diagonal>
    </border>
    <border>
      <left style="hair">
        <color indexed="64"/>
      </left>
      <right/>
      <top/>
      <bottom style="double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double">
        <color indexed="64"/>
      </top>
      <bottom/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 diagonalUp="1" diagonalDown="1"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 style="dotted">
        <color indexed="64"/>
      </diagonal>
    </border>
    <border>
      <left style="thin">
        <color indexed="64"/>
      </left>
      <right style="medium">
        <color indexed="64"/>
      </right>
      <top/>
      <bottom/>
      <diagonal/>
    </border>
    <border>
      <left style="hair">
        <color indexed="64"/>
      </left>
      <right/>
      <top style="double">
        <color indexed="64"/>
      </top>
      <bottom style="hair">
        <color indexed="64"/>
      </bottom>
      <diagonal/>
    </border>
    <border>
      <left style="hair">
        <color indexed="64"/>
      </left>
      <right/>
      <top style="double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 diagonalUp="1" diagonalDown="1">
      <left style="thin">
        <color indexed="64"/>
      </left>
      <right/>
      <top style="hair">
        <color indexed="64"/>
      </top>
      <bottom style="hair">
        <color indexed="64"/>
      </bottom>
      <diagonal style="dotted">
        <color indexed="64"/>
      </diagonal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</borders>
  <cellStyleXfs count="7">
    <xf numFmtId="0" fontId="0" fillId="0" borderId="0"/>
    <xf numFmtId="164" fontId="42" fillId="0" borderId="0" applyFont="0" applyFill="0" applyBorder="0" applyAlignment="0" applyProtection="0"/>
    <xf numFmtId="164" fontId="30" fillId="0" borderId="0" applyFont="0" applyFill="0" applyBorder="0" applyAlignment="0" applyProtection="0"/>
    <xf numFmtId="0" fontId="47" fillId="0" borderId="0"/>
    <xf numFmtId="0" fontId="30" fillId="0" borderId="0"/>
    <xf numFmtId="0" fontId="38" fillId="0" borderId="0"/>
    <xf numFmtId="0" fontId="1" fillId="0" borderId="0"/>
  </cellStyleXfs>
  <cellXfs count="1048">
    <xf numFmtId="0" fontId="0" fillId="0" borderId="0" xfId="0"/>
    <xf numFmtId="0" fontId="5" fillId="0" borderId="0" xfId="0" applyFont="1"/>
    <xf numFmtId="0" fontId="13" fillId="0" borderId="1" xfId="0" applyFont="1" applyBorder="1" applyAlignment="1">
      <alignment horizontal="left"/>
    </xf>
    <xf numFmtId="0" fontId="4" fillId="0" borderId="2" xfId="0" applyFont="1" applyBorder="1"/>
    <xf numFmtId="0" fontId="13" fillId="0" borderId="1" xfId="0" applyFont="1" applyBorder="1"/>
    <xf numFmtId="0" fontId="17" fillId="0" borderId="1" xfId="0" applyFont="1" applyBorder="1"/>
    <xf numFmtId="0" fontId="18" fillId="0" borderId="1" xfId="0" applyFont="1" applyBorder="1"/>
    <xf numFmtId="0" fontId="20" fillId="0" borderId="2" xfId="0" applyFont="1" applyBorder="1"/>
    <xf numFmtId="0" fontId="2" fillId="0" borderId="0" xfId="0" applyFont="1" applyAlignment="1">
      <alignment horizontal="center"/>
    </xf>
    <xf numFmtId="3" fontId="2" fillId="0" borderId="0" xfId="0" applyNumberFormat="1" applyFont="1" applyAlignment="1">
      <alignment horizontal="center"/>
    </xf>
    <xf numFmtId="0" fontId="3" fillId="0" borderId="0" xfId="0" applyFont="1" applyAlignment="1">
      <alignment horizontal="center"/>
    </xf>
    <xf numFmtId="3" fontId="3" fillId="0" borderId="0" xfId="0" applyNumberFormat="1" applyFont="1" applyAlignment="1">
      <alignment horizontal="center"/>
    </xf>
    <xf numFmtId="0" fontId="6" fillId="0" borderId="0" xfId="0" applyFont="1" applyAlignment="1">
      <alignment horizontal="center"/>
    </xf>
    <xf numFmtId="3" fontId="2" fillId="0" borderId="2" xfId="0" applyNumberFormat="1" applyFont="1" applyBorder="1" applyAlignment="1">
      <alignment horizontal="center"/>
    </xf>
    <xf numFmtId="3" fontId="2" fillId="0" borderId="3" xfId="0" applyNumberFormat="1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49" fontId="9" fillId="2" borderId="2" xfId="0" applyNumberFormat="1" applyFont="1" applyFill="1" applyBorder="1" applyAlignment="1">
      <alignment horizontal="center" vertical="center" wrapText="1"/>
    </xf>
    <xf numFmtId="49" fontId="8" fillId="2" borderId="2" xfId="0" applyNumberFormat="1" applyFont="1" applyFill="1" applyBorder="1" applyAlignment="1">
      <alignment horizontal="center" vertical="center" wrapText="1"/>
    </xf>
    <xf numFmtId="49" fontId="8" fillId="2" borderId="4" xfId="0" applyNumberFormat="1" applyFont="1" applyFill="1" applyBorder="1" applyAlignment="1">
      <alignment horizontal="center" vertical="center" wrapText="1"/>
    </xf>
    <xf numFmtId="49" fontId="9" fillId="2" borderId="4" xfId="0" applyNumberFormat="1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49" fontId="9" fillId="2" borderId="5" xfId="0" applyNumberFormat="1" applyFont="1" applyFill="1" applyBorder="1" applyAlignment="1">
      <alignment horizontal="center" vertical="center" wrapText="1"/>
    </xf>
    <xf numFmtId="49" fontId="9" fillId="2" borderId="1" xfId="0" applyNumberFormat="1" applyFont="1" applyFill="1" applyBorder="1" applyAlignment="1">
      <alignment horizontal="center"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3" fontId="11" fillId="0" borderId="2" xfId="0" applyNumberFormat="1" applyFont="1" applyBorder="1" applyAlignment="1">
      <alignment horizontal="center"/>
    </xf>
    <xf numFmtId="0" fontId="12" fillId="3" borderId="6" xfId="0" applyFont="1" applyFill="1" applyBorder="1" applyAlignment="1">
      <alignment horizontal="left"/>
    </xf>
    <xf numFmtId="0" fontId="13" fillId="3" borderId="7" xfId="0" applyFont="1" applyFill="1" applyBorder="1" applyAlignment="1">
      <alignment horizontal="left"/>
    </xf>
    <xf numFmtId="3" fontId="14" fillId="3" borderId="7" xfId="0" applyNumberFormat="1" applyFont="1" applyFill="1" applyBorder="1" applyAlignment="1">
      <alignment horizontal="center"/>
    </xf>
    <xf numFmtId="0" fontId="12" fillId="3" borderId="1" xfId="0" applyFont="1" applyFill="1" applyBorder="1"/>
    <xf numFmtId="0" fontId="13" fillId="3" borderId="2" xfId="0" applyFont="1" applyFill="1" applyBorder="1"/>
    <xf numFmtId="0" fontId="16" fillId="3" borderId="2" xfId="0" applyFont="1" applyFill="1" applyBorder="1"/>
    <xf numFmtId="0" fontId="19" fillId="3" borderId="2" xfId="0" applyFont="1" applyFill="1" applyBorder="1"/>
    <xf numFmtId="0" fontId="21" fillId="0" borderId="0" xfId="0" applyFont="1"/>
    <xf numFmtId="3" fontId="6" fillId="3" borderId="2" xfId="0" applyNumberFormat="1" applyFont="1" applyFill="1" applyBorder="1" applyAlignment="1">
      <alignment horizontal="center"/>
    </xf>
    <xf numFmtId="0" fontId="22" fillId="3" borderId="2" xfId="0" applyFont="1" applyFill="1" applyBorder="1"/>
    <xf numFmtId="0" fontId="23" fillId="2" borderId="8" xfId="0" applyFont="1" applyFill="1" applyBorder="1"/>
    <xf numFmtId="0" fontId="23" fillId="2" borderId="9" xfId="0" applyFont="1" applyFill="1" applyBorder="1"/>
    <xf numFmtId="3" fontId="24" fillId="2" borderId="9" xfId="0" applyNumberFormat="1" applyFont="1" applyFill="1" applyBorder="1" applyAlignment="1">
      <alignment horizontal="center"/>
    </xf>
    <xf numFmtId="3" fontId="25" fillId="2" borderId="10" xfId="0" applyNumberFormat="1" applyFont="1" applyFill="1" applyBorder="1" applyAlignment="1">
      <alignment horizontal="center"/>
    </xf>
    <xf numFmtId="0" fontId="26" fillId="0" borderId="0" xfId="0" applyFont="1"/>
    <xf numFmtId="0" fontId="27" fillId="0" borderId="1" xfId="0" applyFont="1" applyBorder="1"/>
    <xf numFmtId="0" fontId="27" fillId="0" borderId="8" xfId="0" applyFont="1" applyBorder="1"/>
    <xf numFmtId="0" fontId="28" fillId="0" borderId="2" xfId="0" applyFont="1" applyBorder="1"/>
    <xf numFmtId="0" fontId="29" fillId="0" borderId="2" xfId="0" applyFont="1" applyBorder="1"/>
    <xf numFmtId="0" fontId="28" fillId="0" borderId="3" xfId="0" applyFont="1" applyBorder="1"/>
    <xf numFmtId="3" fontId="14" fillId="0" borderId="7" xfId="0" applyNumberFormat="1" applyFont="1" applyBorder="1" applyAlignment="1">
      <alignment horizontal="center"/>
    </xf>
    <xf numFmtId="1" fontId="14" fillId="3" borderId="7" xfId="0" applyNumberFormat="1" applyFont="1" applyFill="1" applyBorder="1" applyAlignment="1">
      <alignment horizontal="center"/>
    </xf>
    <xf numFmtId="1" fontId="14" fillId="0" borderId="7" xfId="0" applyNumberFormat="1" applyFont="1" applyBorder="1" applyAlignment="1">
      <alignment horizontal="center"/>
    </xf>
    <xf numFmtId="3" fontId="15" fillId="3" borderId="11" xfId="0" applyNumberFormat="1" applyFont="1" applyFill="1" applyBorder="1" applyAlignment="1">
      <alignment horizontal="center"/>
    </xf>
    <xf numFmtId="3" fontId="3" fillId="0" borderId="4" xfId="0" applyNumberFormat="1" applyFont="1" applyBorder="1" applyAlignment="1">
      <alignment horizontal="center"/>
    </xf>
    <xf numFmtId="3" fontId="10" fillId="3" borderId="4" xfId="0" applyNumberFormat="1" applyFont="1" applyFill="1" applyBorder="1" applyAlignment="1">
      <alignment horizontal="center"/>
    </xf>
    <xf numFmtId="3" fontId="3" fillId="0" borderId="9" xfId="0" applyNumberFormat="1" applyFont="1" applyBorder="1" applyAlignment="1">
      <alignment horizontal="center"/>
    </xf>
    <xf numFmtId="3" fontId="14" fillId="3" borderId="6" xfId="0" applyNumberFormat="1" applyFont="1" applyFill="1" applyBorder="1" applyAlignment="1">
      <alignment horizontal="center"/>
    </xf>
    <xf numFmtId="3" fontId="2" fillId="0" borderId="1" xfId="0" applyNumberFormat="1" applyFont="1" applyBorder="1" applyAlignment="1">
      <alignment horizontal="center"/>
    </xf>
    <xf numFmtId="3" fontId="6" fillId="3" borderId="1" xfId="0" applyNumberFormat="1" applyFont="1" applyFill="1" applyBorder="1" applyAlignment="1">
      <alignment horizontal="center"/>
    </xf>
    <xf numFmtId="3" fontId="2" fillId="0" borderId="8" xfId="0" applyNumberFormat="1" applyFont="1" applyBorder="1" applyAlignment="1">
      <alignment horizontal="center"/>
    </xf>
    <xf numFmtId="0" fontId="27" fillId="0" borderId="12" xfId="0" applyFont="1" applyBorder="1"/>
    <xf numFmtId="0" fontId="28" fillId="0" borderId="13" xfId="0" applyFont="1" applyBorder="1"/>
    <xf numFmtId="3" fontId="3" fillId="0" borderId="14" xfId="0" applyNumberFormat="1" applyFont="1" applyBorder="1" applyAlignment="1">
      <alignment horizontal="center"/>
    </xf>
    <xf numFmtId="3" fontId="2" fillId="0" borderId="12" xfId="0" applyNumberFormat="1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3" fontId="6" fillId="3" borderId="7" xfId="0" applyNumberFormat="1" applyFont="1" applyFill="1" applyBorder="1" applyAlignment="1">
      <alignment horizontal="center"/>
    </xf>
    <xf numFmtId="49" fontId="8" fillId="2" borderId="15" xfId="0" applyNumberFormat="1" applyFont="1" applyFill="1" applyBorder="1" applyAlignment="1">
      <alignment horizontal="center" vertical="center" wrapText="1"/>
    </xf>
    <xf numFmtId="3" fontId="14" fillId="3" borderId="17" xfId="0" applyNumberFormat="1" applyFont="1" applyFill="1" applyBorder="1" applyAlignment="1">
      <alignment horizontal="center"/>
    </xf>
    <xf numFmtId="3" fontId="14" fillId="0" borderId="17" xfId="0" applyNumberFormat="1" applyFont="1" applyBorder="1" applyAlignment="1">
      <alignment horizontal="center"/>
    </xf>
    <xf numFmtId="1" fontId="14" fillId="3" borderId="17" xfId="0" applyNumberFormat="1" applyFont="1" applyFill="1" applyBorder="1" applyAlignment="1">
      <alignment horizontal="center"/>
    </xf>
    <xf numFmtId="1" fontId="14" fillId="0" borderId="17" xfId="0" applyNumberFormat="1" applyFont="1" applyBorder="1" applyAlignment="1">
      <alignment horizontal="center"/>
    </xf>
    <xf numFmtId="3" fontId="6" fillId="3" borderId="15" xfId="0" applyNumberFormat="1" applyFont="1" applyFill="1" applyBorder="1" applyAlignment="1">
      <alignment horizontal="center"/>
    </xf>
    <xf numFmtId="3" fontId="2" fillId="0" borderId="15" xfId="0" applyNumberFormat="1" applyFont="1" applyBorder="1" applyAlignment="1">
      <alignment horizontal="center"/>
    </xf>
    <xf numFmtId="3" fontId="11" fillId="0" borderId="15" xfId="0" applyNumberFormat="1" applyFont="1" applyBorder="1" applyAlignment="1">
      <alignment horizontal="center"/>
    </xf>
    <xf numFmtId="3" fontId="2" fillId="0" borderId="18" xfId="0" applyNumberFormat="1" applyFont="1" applyBorder="1" applyAlignment="1">
      <alignment horizontal="center"/>
    </xf>
    <xf numFmtId="3" fontId="2" fillId="0" borderId="16" xfId="0" applyNumberFormat="1" applyFont="1" applyBorder="1" applyAlignment="1">
      <alignment horizontal="center"/>
    </xf>
    <xf numFmtId="49" fontId="8" fillId="2" borderId="19" xfId="0" applyNumberFormat="1" applyFont="1" applyFill="1" applyBorder="1" applyAlignment="1">
      <alignment horizontal="center" vertical="center" wrapText="1"/>
    </xf>
    <xf numFmtId="3" fontId="2" fillId="0" borderId="20" xfId="0" applyNumberFormat="1" applyFont="1" applyBorder="1" applyAlignment="1">
      <alignment horizontal="center"/>
    </xf>
    <xf numFmtId="4" fontId="25" fillId="2" borderId="3" xfId="0" applyNumberFormat="1" applyFont="1" applyFill="1" applyBorder="1" applyAlignment="1">
      <alignment horizontal="center"/>
    </xf>
    <xf numFmtId="4" fontId="14" fillId="3" borderId="21" xfId="0" applyNumberFormat="1" applyFont="1" applyFill="1" applyBorder="1" applyAlignment="1">
      <alignment horizontal="center"/>
    </xf>
    <xf numFmtId="4" fontId="2" fillId="0" borderId="19" xfId="0" applyNumberFormat="1" applyFont="1" applyBorder="1" applyAlignment="1">
      <alignment horizontal="center"/>
    </xf>
    <xf numFmtId="4" fontId="6" fillId="3" borderId="19" xfId="0" applyNumberFormat="1" applyFont="1" applyFill="1" applyBorder="1" applyAlignment="1">
      <alignment horizontal="center"/>
    </xf>
    <xf numFmtId="4" fontId="2" fillId="0" borderId="22" xfId="0" applyNumberFormat="1" applyFont="1" applyBorder="1" applyAlignment="1">
      <alignment horizontal="center"/>
    </xf>
    <xf numFmtId="3" fontId="34" fillId="0" borderId="23" xfId="0" applyNumberFormat="1" applyFont="1" applyBorder="1" applyAlignment="1" applyProtection="1">
      <alignment vertical="center"/>
      <protection locked="0"/>
    </xf>
    <xf numFmtId="3" fontId="34" fillId="0" borderId="24" xfId="0" applyNumberFormat="1" applyFont="1" applyBorder="1" applyAlignment="1" applyProtection="1">
      <alignment vertical="center"/>
      <protection locked="0"/>
    </xf>
    <xf numFmtId="3" fontId="34" fillId="0" borderId="25" xfId="0" applyNumberFormat="1" applyFont="1" applyBorder="1" applyAlignment="1" applyProtection="1">
      <alignment vertical="center"/>
      <protection locked="0"/>
    </xf>
    <xf numFmtId="3" fontId="7" fillId="6" borderId="23" xfId="0" applyNumberFormat="1" applyFont="1" applyFill="1" applyBorder="1" applyAlignment="1">
      <alignment horizontal="right" vertical="center"/>
    </xf>
    <xf numFmtId="3" fontId="18" fillId="7" borderId="23" xfId="0" applyNumberFormat="1" applyFont="1" applyFill="1" applyBorder="1" applyAlignment="1">
      <alignment horizontal="right" vertical="center"/>
    </xf>
    <xf numFmtId="3" fontId="34" fillId="0" borderId="28" xfId="3" applyNumberFormat="1" applyFont="1" applyBorder="1" applyAlignment="1" applyProtection="1">
      <alignment vertical="center"/>
      <protection locked="0"/>
    </xf>
    <xf numFmtId="3" fontId="18" fillId="7" borderId="23" xfId="0" applyNumberFormat="1" applyFont="1" applyFill="1" applyBorder="1" applyAlignment="1">
      <alignment vertical="center"/>
    </xf>
    <xf numFmtId="3" fontId="60" fillId="0" borderId="38" xfId="3" applyNumberFormat="1" applyFont="1" applyBorder="1" applyProtection="1">
      <protection locked="0"/>
    </xf>
    <xf numFmtId="3" fontId="60" fillId="0" borderId="29" xfId="3" applyNumberFormat="1" applyFont="1" applyBorder="1" applyProtection="1">
      <protection locked="0"/>
    </xf>
    <xf numFmtId="3" fontId="60" fillId="0" borderId="28" xfId="3" applyNumberFormat="1" applyFont="1" applyBorder="1" applyProtection="1">
      <protection locked="0"/>
    </xf>
    <xf numFmtId="3" fontId="34" fillId="0" borderId="38" xfId="3" applyNumberFormat="1" applyFont="1" applyBorder="1" applyAlignment="1" applyProtection="1">
      <alignment vertical="center"/>
      <protection locked="0"/>
    </xf>
    <xf numFmtId="3" fontId="34" fillId="0" borderId="29" xfId="3" applyNumberFormat="1" applyFont="1" applyBorder="1" applyProtection="1">
      <protection locked="0"/>
    </xf>
    <xf numFmtId="3" fontId="34" fillId="0" borderId="38" xfId="3" applyNumberFormat="1" applyFont="1" applyBorder="1" applyProtection="1">
      <protection locked="0"/>
    </xf>
    <xf numFmtId="3" fontId="34" fillId="0" borderId="28" xfId="3" applyNumberFormat="1" applyFont="1" applyBorder="1" applyProtection="1">
      <protection locked="0"/>
    </xf>
    <xf numFmtId="3" fontId="34" fillId="0" borderId="41" xfId="0" applyNumberFormat="1" applyFont="1" applyBorder="1" applyAlignment="1" applyProtection="1">
      <alignment vertical="center"/>
      <protection locked="0"/>
    </xf>
    <xf numFmtId="3" fontId="34" fillId="0" borderId="42" xfId="0" applyNumberFormat="1" applyFont="1" applyBorder="1" applyAlignment="1" applyProtection="1">
      <alignment vertical="center"/>
      <protection locked="0"/>
    </xf>
    <xf numFmtId="3" fontId="34" fillId="0" borderId="43" xfId="0" applyNumberFormat="1" applyFont="1" applyBorder="1" applyAlignment="1" applyProtection="1">
      <alignment vertical="center"/>
      <protection locked="0"/>
    </xf>
    <xf numFmtId="3" fontId="7" fillId="6" borderId="41" xfId="0" applyNumberFormat="1" applyFont="1" applyFill="1" applyBorder="1" applyAlignment="1">
      <alignment horizontal="right" vertical="center"/>
    </xf>
    <xf numFmtId="3" fontId="18" fillId="7" borderId="41" xfId="0" applyNumberFormat="1" applyFont="1" applyFill="1" applyBorder="1" applyAlignment="1">
      <alignment vertical="center"/>
    </xf>
    <xf numFmtId="3" fontId="7" fillId="6" borderId="41" xfId="0" applyNumberFormat="1" applyFont="1" applyFill="1" applyBorder="1" applyAlignment="1">
      <alignment vertical="center"/>
    </xf>
    <xf numFmtId="3" fontId="7" fillId="6" borderId="45" xfId="0" applyNumberFormat="1" applyFont="1" applyFill="1" applyBorder="1" applyAlignment="1">
      <alignment horizontal="right" vertical="center"/>
    </xf>
    <xf numFmtId="3" fontId="18" fillId="7" borderId="43" xfId="0" applyNumberFormat="1" applyFont="1" applyFill="1" applyBorder="1" applyAlignment="1">
      <alignment vertical="center"/>
    </xf>
    <xf numFmtId="3" fontId="7" fillId="6" borderId="46" xfId="0" applyNumberFormat="1" applyFont="1" applyFill="1" applyBorder="1" applyAlignment="1">
      <alignment horizontal="right" vertical="center"/>
    </xf>
    <xf numFmtId="3" fontId="18" fillId="7" borderId="41" xfId="0" applyNumberFormat="1" applyFont="1" applyFill="1" applyBorder="1" applyAlignment="1">
      <alignment horizontal="right" vertical="center"/>
    </xf>
    <xf numFmtId="3" fontId="18" fillId="7" borderId="42" xfId="0" applyNumberFormat="1" applyFont="1" applyFill="1" applyBorder="1" applyAlignment="1">
      <alignment vertical="center"/>
    </xf>
    <xf numFmtId="3" fontId="7" fillId="6" borderId="46" xfId="0" applyNumberFormat="1" applyFont="1" applyFill="1" applyBorder="1" applyAlignment="1">
      <alignment vertical="center"/>
    </xf>
    <xf numFmtId="0" fontId="30" fillId="0" borderId="0" xfId="4" applyProtection="1">
      <protection locked="0"/>
    </xf>
    <xf numFmtId="0" fontId="64" fillId="0" borderId="0" xfId="4" applyFont="1" applyProtection="1">
      <protection locked="0"/>
    </xf>
    <xf numFmtId="3" fontId="18" fillId="7" borderId="28" xfId="3" applyNumberFormat="1" applyFont="1" applyFill="1" applyBorder="1" applyAlignment="1">
      <alignment vertical="center"/>
    </xf>
    <xf numFmtId="3" fontId="48" fillId="7" borderId="3" xfId="3" applyNumberFormat="1" applyFont="1" applyFill="1" applyBorder="1" applyAlignment="1">
      <alignment horizontal="right" vertical="center" wrapText="1"/>
    </xf>
    <xf numFmtId="0" fontId="47" fillId="0" borderId="0" xfId="3"/>
    <xf numFmtId="3" fontId="47" fillId="0" borderId="0" xfId="3" applyNumberFormat="1"/>
    <xf numFmtId="4" fontId="60" fillId="0" borderId="23" xfId="3" applyNumberFormat="1" applyFont="1" applyBorder="1"/>
    <xf numFmtId="4" fontId="60" fillId="0" borderId="30" xfId="3" applyNumberFormat="1" applyFont="1" applyBorder="1"/>
    <xf numFmtId="4" fontId="60" fillId="0" borderId="24" xfId="3" applyNumberFormat="1" applyFont="1" applyBorder="1"/>
    <xf numFmtId="4" fontId="72" fillId="0" borderId="53" xfId="3" applyNumberFormat="1" applyFont="1" applyBorder="1" applyAlignment="1">
      <alignment vertical="center"/>
    </xf>
    <xf numFmtId="4" fontId="60" fillId="0" borderId="0" xfId="3" applyNumberFormat="1" applyFont="1"/>
    <xf numFmtId="3" fontId="23" fillId="5" borderId="50" xfId="3" applyNumberFormat="1" applyFont="1" applyFill="1" applyBorder="1" applyAlignment="1">
      <alignment vertical="center"/>
    </xf>
    <xf numFmtId="3" fontId="7" fillId="6" borderId="28" xfId="3" applyNumberFormat="1" applyFont="1" applyFill="1" applyBorder="1" applyAlignment="1">
      <alignment vertical="center"/>
    </xf>
    <xf numFmtId="3" fontId="23" fillId="5" borderId="28" xfId="3" applyNumberFormat="1" applyFont="1" applyFill="1" applyBorder="1" applyAlignment="1">
      <alignment vertical="center"/>
    </xf>
    <xf numFmtId="3" fontId="34" fillId="0" borderId="46" xfId="0" applyNumberFormat="1" applyFont="1" applyBorder="1" applyAlignment="1" applyProtection="1">
      <alignment vertical="center"/>
      <protection locked="0"/>
    </xf>
    <xf numFmtId="3" fontId="34" fillId="11" borderId="23" xfId="0" applyNumberFormat="1" applyFont="1" applyFill="1" applyBorder="1" applyAlignment="1" applyProtection="1">
      <alignment vertical="center"/>
      <protection locked="0"/>
    </xf>
    <xf numFmtId="3" fontId="7" fillId="6" borderId="54" xfId="0" applyNumberFormat="1" applyFont="1" applyFill="1" applyBorder="1" applyAlignment="1">
      <alignment horizontal="right" vertical="center"/>
    </xf>
    <xf numFmtId="0" fontId="0" fillId="0" borderId="24" xfId="0" applyBorder="1" applyAlignment="1">
      <alignment vertical="center"/>
    </xf>
    <xf numFmtId="49" fontId="34" fillId="4" borderId="24" xfId="0" applyNumberFormat="1" applyFont="1" applyFill="1" applyBorder="1" applyAlignment="1">
      <alignment horizontal="left" vertical="center"/>
    </xf>
    <xf numFmtId="3" fontId="34" fillId="4" borderId="24" xfId="0" applyNumberFormat="1" applyFont="1" applyFill="1" applyBorder="1" applyAlignment="1">
      <alignment horizontal="left" vertical="center"/>
    </xf>
    <xf numFmtId="3" fontId="18" fillId="7" borderId="46" xfId="0" applyNumberFormat="1" applyFont="1" applyFill="1" applyBorder="1" applyAlignment="1">
      <alignment vertical="center"/>
    </xf>
    <xf numFmtId="3" fontId="7" fillId="12" borderId="41" xfId="0" applyNumberFormat="1" applyFont="1" applyFill="1" applyBorder="1" applyAlignment="1">
      <alignment vertical="center"/>
    </xf>
    <xf numFmtId="3" fontId="18" fillId="7" borderId="61" xfId="0" applyNumberFormat="1" applyFont="1" applyFill="1" applyBorder="1" applyAlignment="1">
      <alignment vertical="center"/>
    </xf>
    <xf numFmtId="3" fontId="67" fillId="8" borderId="62" xfId="0" applyNumberFormat="1" applyFont="1" applyFill="1" applyBorder="1" applyAlignment="1">
      <alignment vertical="center"/>
    </xf>
    <xf numFmtId="3" fontId="7" fillId="15" borderId="64" xfId="0" applyNumberFormat="1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32" fillId="0" borderId="0" xfId="0" applyFont="1" applyAlignment="1">
      <alignment vertical="center"/>
    </xf>
    <xf numFmtId="0" fontId="45" fillId="16" borderId="66" xfId="0" applyFont="1" applyFill="1" applyBorder="1" applyAlignment="1">
      <alignment vertical="center"/>
    </xf>
    <xf numFmtId="0" fontId="45" fillId="16" borderId="67" xfId="0" applyFont="1" applyFill="1" applyBorder="1" applyAlignment="1">
      <alignment vertical="center"/>
    </xf>
    <xf numFmtId="0" fontId="34" fillId="0" borderId="0" xfId="0" applyFont="1" applyAlignment="1">
      <alignment vertical="center"/>
    </xf>
    <xf numFmtId="0" fontId="35" fillId="0" borderId="0" xfId="0" applyFont="1" applyAlignment="1">
      <alignment vertical="center"/>
    </xf>
    <xf numFmtId="0" fontId="0" fillId="0" borderId="24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34" fillId="0" borderId="23" xfId="0" applyFont="1" applyBorder="1" applyAlignment="1">
      <alignment horizontal="center" vertical="center"/>
    </xf>
    <xf numFmtId="49" fontId="34" fillId="0" borderId="23" xfId="0" applyNumberFormat="1" applyFont="1" applyBorder="1" applyAlignment="1">
      <alignment horizontal="left" vertical="center"/>
    </xf>
    <xf numFmtId="3" fontId="34" fillId="0" borderId="23" xfId="0" applyNumberFormat="1" applyFont="1" applyBorder="1" applyAlignment="1">
      <alignment horizontal="left" vertical="center"/>
    </xf>
    <xf numFmtId="0" fontId="34" fillId="0" borderId="68" xfId="0" applyFont="1" applyBorder="1" applyAlignment="1">
      <alignment vertical="center"/>
    </xf>
    <xf numFmtId="3" fontId="34" fillId="0" borderId="41" xfId="0" applyNumberFormat="1" applyFont="1" applyBorder="1" applyAlignment="1">
      <alignment vertical="center"/>
    </xf>
    <xf numFmtId="3" fontId="34" fillId="0" borderId="23" xfId="0" applyNumberFormat="1" applyFont="1" applyBorder="1" applyAlignment="1">
      <alignment vertical="center"/>
    </xf>
    <xf numFmtId="3" fontId="34" fillId="0" borderId="30" xfId="0" applyNumberFormat="1" applyFont="1" applyBorder="1" applyAlignment="1">
      <alignment vertical="center"/>
    </xf>
    <xf numFmtId="49" fontId="34" fillId="0" borderId="23" xfId="0" applyNumberFormat="1" applyFont="1" applyBorder="1" applyAlignment="1">
      <alignment horizontal="left" vertical="center" wrapText="1"/>
    </xf>
    <xf numFmtId="49" fontId="34" fillId="0" borderId="41" xfId="0" applyNumberFormat="1" applyFont="1" applyBorder="1" applyAlignment="1">
      <alignment horizontal="left" vertical="center"/>
    </xf>
    <xf numFmtId="0" fontId="0" fillId="0" borderId="25" xfId="0" applyBorder="1" applyAlignment="1">
      <alignment horizontal="center" vertical="center"/>
    </xf>
    <xf numFmtId="3" fontId="34" fillId="0" borderId="36" xfId="0" applyNumberFormat="1" applyFont="1" applyBorder="1" applyAlignment="1">
      <alignment vertical="center"/>
    </xf>
    <xf numFmtId="3" fontId="34" fillId="0" borderId="32" xfId="0" applyNumberFormat="1" applyFont="1" applyBorder="1" applyAlignment="1">
      <alignment vertical="center"/>
    </xf>
    <xf numFmtId="0" fontId="36" fillId="4" borderId="68" xfId="0" applyFont="1" applyFill="1" applyBorder="1" applyAlignment="1">
      <alignment horizontal="left" vertical="center" wrapText="1"/>
    </xf>
    <xf numFmtId="49" fontId="34" fillId="0" borderId="23" xfId="0" applyNumberFormat="1" applyFont="1" applyBorder="1" applyAlignment="1">
      <alignment vertical="center"/>
    </xf>
    <xf numFmtId="0" fontId="34" fillId="0" borderId="68" xfId="0" applyFont="1" applyBorder="1" applyAlignment="1">
      <alignment horizontal="left" vertical="center"/>
    </xf>
    <xf numFmtId="3" fontId="34" fillId="0" borderId="25" xfId="0" applyNumberFormat="1" applyFont="1" applyBorder="1" applyAlignment="1">
      <alignment vertical="center"/>
    </xf>
    <xf numFmtId="0" fontId="0" fillId="0" borderId="23" xfId="0" applyBorder="1" applyAlignment="1">
      <alignment vertical="center"/>
    </xf>
    <xf numFmtId="49" fontId="34" fillId="4" borderId="23" xfId="0" applyNumberFormat="1" applyFont="1" applyFill="1" applyBorder="1" applyAlignment="1">
      <alignment horizontal="left" vertical="center"/>
    </xf>
    <xf numFmtId="3" fontId="34" fillId="4" borderId="23" xfId="0" applyNumberFormat="1" applyFont="1" applyFill="1" applyBorder="1" applyAlignment="1">
      <alignment horizontal="left" vertical="center"/>
    </xf>
    <xf numFmtId="0" fontId="34" fillId="4" borderId="68" xfId="0" applyFont="1" applyFill="1" applyBorder="1" applyAlignment="1">
      <alignment vertical="center"/>
    </xf>
    <xf numFmtId="0" fontId="34" fillId="4" borderId="68" xfId="0" applyFont="1" applyFill="1" applyBorder="1" applyAlignment="1">
      <alignment horizontal="left" vertical="center" wrapText="1"/>
    </xf>
    <xf numFmtId="3" fontId="34" fillId="0" borderId="44" xfId="0" applyNumberFormat="1" applyFont="1" applyBorder="1" applyAlignment="1">
      <alignment vertical="center"/>
    </xf>
    <xf numFmtId="0" fontId="34" fillId="0" borderId="24" xfId="0" applyFont="1" applyBorder="1" applyAlignment="1">
      <alignment horizontal="center" vertical="center"/>
    </xf>
    <xf numFmtId="49" fontId="34" fillId="0" borderId="24" xfId="0" applyNumberFormat="1" applyFont="1" applyBorder="1" applyAlignment="1">
      <alignment horizontal="left" vertical="center"/>
    </xf>
    <xf numFmtId="3" fontId="34" fillId="0" borderId="24" xfId="0" applyNumberFormat="1" applyFont="1" applyBorder="1" applyAlignment="1">
      <alignment horizontal="left" vertical="center"/>
    </xf>
    <xf numFmtId="0" fontId="34" fillId="0" borderId="60" xfId="0" applyFont="1" applyBorder="1" applyAlignment="1">
      <alignment vertical="center"/>
    </xf>
    <xf numFmtId="3" fontId="34" fillId="0" borderId="43" xfId="0" applyNumberFormat="1" applyFont="1" applyBorder="1" applyAlignment="1">
      <alignment vertical="center"/>
    </xf>
    <xf numFmtId="49" fontId="34" fillId="4" borderId="41" xfId="0" applyNumberFormat="1" applyFont="1" applyFill="1" applyBorder="1" applyAlignment="1">
      <alignment horizontal="left" vertical="center"/>
    </xf>
    <xf numFmtId="0" fontId="34" fillId="0" borderId="30" xfId="0" applyFont="1" applyBorder="1" applyAlignment="1">
      <alignment horizontal="center" vertical="center"/>
    </xf>
    <xf numFmtId="0" fontId="34" fillId="0" borderId="25" xfId="0" applyFont="1" applyBorder="1" applyAlignment="1">
      <alignment horizontal="center" vertical="center"/>
    </xf>
    <xf numFmtId="49" fontId="34" fillId="0" borderId="46" xfId="0" applyNumberFormat="1" applyFont="1" applyBorder="1" applyAlignment="1">
      <alignment horizontal="left" vertical="center"/>
    </xf>
    <xf numFmtId="3" fontId="34" fillId="0" borderId="25" xfId="0" applyNumberFormat="1" applyFont="1" applyBorder="1" applyAlignment="1">
      <alignment horizontal="left" vertical="center"/>
    </xf>
    <xf numFmtId="0" fontId="34" fillId="0" borderId="69" xfId="0" applyFont="1" applyBorder="1" applyAlignment="1">
      <alignment vertical="center"/>
    </xf>
    <xf numFmtId="3" fontId="34" fillId="0" borderId="46" xfId="0" applyNumberFormat="1" applyFont="1" applyBorder="1" applyAlignment="1">
      <alignment vertical="center"/>
    </xf>
    <xf numFmtId="49" fontId="34" fillId="0" borderId="43" xfId="0" applyNumberFormat="1" applyFont="1" applyBorder="1" applyAlignment="1">
      <alignment horizontal="left" vertical="center"/>
    </xf>
    <xf numFmtId="0" fontId="34" fillId="0" borderId="70" xfId="0" applyFont="1" applyBorder="1" applyAlignment="1">
      <alignment vertical="center"/>
    </xf>
    <xf numFmtId="3" fontId="34" fillId="0" borderId="33" xfId="0" applyNumberFormat="1" applyFont="1" applyBorder="1" applyAlignment="1">
      <alignment vertical="center"/>
    </xf>
    <xf numFmtId="0" fontId="33" fillId="0" borderId="30" xfId="0" applyFont="1" applyBorder="1" applyAlignment="1">
      <alignment horizontal="center" vertical="center" wrapText="1"/>
    </xf>
    <xf numFmtId="49" fontId="34" fillId="4" borderId="42" xfId="0" applyNumberFormat="1" applyFont="1" applyFill="1" applyBorder="1" applyAlignment="1">
      <alignment horizontal="left" vertical="center"/>
    </xf>
    <xf numFmtId="0" fontId="34" fillId="0" borderId="41" xfId="0" applyFont="1" applyBorder="1" applyAlignment="1">
      <alignment horizontal="center" vertical="center"/>
    </xf>
    <xf numFmtId="49" fontId="34" fillId="0" borderId="42" xfId="0" applyNumberFormat="1" applyFont="1" applyBorder="1" applyAlignment="1">
      <alignment horizontal="left" vertical="center"/>
    </xf>
    <xf numFmtId="0" fontId="0" fillId="0" borderId="23" xfId="0" applyBorder="1" applyAlignment="1">
      <alignment horizontal="center" vertical="center"/>
    </xf>
    <xf numFmtId="3" fontId="34" fillId="0" borderId="32" xfId="0" applyNumberFormat="1" applyFont="1" applyBorder="1" applyAlignment="1">
      <alignment horizontal="left" vertical="center"/>
    </xf>
    <xf numFmtId="3" fontId="34" fillId="0" borderId="57" xfId="0" applyNumberFormat="1" applyFont="1" applyBorder="1" applyAlignment="1">
      <alignment vertical="center"/>
    </xf>
    <xf numFmtId="0" fontId="49" fillId="0" borderId="68" xfId="3" applyFont="1" applyBorder="1" applyAlignment="1">
      <alignment vertical="top" wrapText="1"/>
    </xf>
    <xf numFmtId="0" fontId="34" fillId="0" borderId="41" xfId="0" applyFont="1" applyBorder="1" applyAlignment="1">
      <alignment vertical="center"/>
    </xf>
    <xf numFmtId="0" fontId="0" fillId="10" borderId="0" xfId="0" applyFill="1" applyAlignment="1">
      <alignment vertical="center"/>
    </xf>
    <xf numFmtId="0" fontId="34" fillId="0" borderId="32" xfId="0" applyFont="1" applyBorder="1" applyAlignment="1">
      <alignment horizontal="center" vertical="center"/>
    </xf>
    <xf numFmtId="49" fontId="34" fillId="0" borderId="36" xfId="0" applyNumberFormat="1" applyFont="1" applyBorder="1" applyAlignment="1">
      <alignment horizontal="left" vertical="center"/>
    </xf>
    <xf numFmtId="3" fontId="34" fillId="13" borderId="23" xfId="0" applyNumberFormat="1" applyFont="1" applyFill="1" applyBorder="1" applyAlignment="1">
      <alignment horizontal="left" vertical="center"/>
    </xf>
    <xf numFmtId="3" fontId="18" fillId="17" borderId="41" xfId="0" applyNumberFormat="1" applyFont="1" applyFill="1" applyBorder="1" applyAlignment="1">
      <alignment vertical="center"/>
    </xf>
    <xf numFmtId="49" fontId="34" fillId="0" borderId="25" xfId="0" applyNumberFormat="1" applyFont="1" applyBorder="1" applyAlignment="1">
      <alignment horizontal="left" vertical="center"/>
    </xf>
    <xf numFmtId="0" fontId="45" fillId="16" borderId="72" xfId="0" applyFont="1" applyFill="1" applyBorder="1" applyAlignment="1">
      <alignment vertical="center"/>
    </xf>
    <xf numFmtId="0" fontId="45" fillId="16" borderId="73" xfId="0" applyFont="1" applyFill="1" applyBorder="1" applyAlignment="1">
      <alignment vertical="center"/>
    </xf>
    <xf numFmtId="0" fontId="34" fillId="11" borderId="69" xfId="0" applyFont="1" applyFill="1" applyBorder="1" applyAlignment="1">
      <alignment vertical="center"/>
    </xf>
    <xf numFmtId="3" fontId="34" fillId="11" borderId="24" xfId="0" applyNumberFormat="1" applyFont="1" applyFill="1" applyBorder="1" applyAlignment="1">
      <alignment vertical="center"/>
    </xf>
    <xf numFmtId="0" fontId="34" fillId="11" borderId="60" xfId="0" applyFont="1" applyFill="1" applyBorder="1" applyAlignment="1">
      <alignment vertical="center"/>
    </xf>
    <xf numFmtId="0" fontId="0" fillId="0" borderId="30" xfId="0" applyBorder="1" applyAlignment="1">
      <alignment vertical="center"/>
    </xf>
    <xf numFmtId="3" fontId="34" fillId="11" borderId="44" xfId="0" applyNumberFormat="1" applyFont="1" applyFill="1" applyBorder="1" applyAlignment="1">
      <alignment vertical="center"/>
    </xf>
    <xf numFmtId="0" fontId="34" fillId="11" borderId="68" xfId="0" applyFont="1" applyFill="1" applyBorder="1" applyAlignment="1">
      <alignment vertical="center"/>
    </xf>
    <xf numFmtId="3" fontId="34" fillId="11" borderId="23" xfId="0" applyNumberFormat="1" applyFont="1" applyFill="1" applyBorder="1" applyAlignment="1">
      <alignment vertical="center"/>
    </xf>
    <xf numFmtId="0" fontId="34" fillId="9" borderId="68" xfId="0" applyFont="1" applyFill="1" applyBorder="1" applyAlignment="1">
      <alignment vertical="center"/>
    </xf>
    <xf numFmtId="3" fontId="34" fillId="9" borderId="41" xfId="0" applyNumberFormat="1" applyFont="1" applyFill="1" applyBorder="1" applyAlignment="1">
      <alignment vertical="center"/>
    </xf>
    <xf numFmtId="3" fontId="34" fillId="11" borderId="30" xfId="0" applyNumberFormat="1" applyFont="1" applyFill="1" applyBorder="1" applyAlignment="1">
      <alignment vertical="center"/>
    </xf>
    <xf numFmtId="3" fontId="34" fillId="11" borderId="25" xfId="0" applyNumberFormat="1" applyFont="1" applyFill="1" applyBorder="1" applyAlignment="1">
      <alignment vertical="center"/>
    </xf>
    <xf numFmtId="0" fontId="34" fillId="0" borderId="42" xfId="0" applyFont="1" applyBorder="1" applyAlignment="1">
      <alignment horizontal="center" vertical="center"/>
    </xf>
    <xf numFmtId="3" fontId="34" fillId="11" borderId="68" xfId="0" applyNumberFormat="1" applyFont="1" applyFill="1" applyBorder="1" applyAlignment="1">
      <alignment vertical="center"/>
    </xf>
    <xf numFmtId="0" fontId="34" fillId="0" borderId="43" xfId="0" applyFont="1" applyBorder="1" applyAlignment="1">
      <alignment horizontal="center" vertical="center"/>
    </xf>
    <xf numFmtId="0" fontId="34" fillId="11" borderId="74" xfId="0" applyFont="1" applyFill="1" applyBorder="1" applyAlignment="1">
      <alignment vertical="center"/>
    </xf>
    <xf numFmtId="0" fontId="36" fillId="0" borderId="23" xfId="0" applyFont="1" applyBorder="1" applyAlignment="1">
      <alignment horizontal="center" vertical="center"/>
    </xf>
    <xf numFmtId="49" fontId="36" fillId="0" borderId="23" xfId="0" applyNumberFormat="1" applyFont="1" applyBorder="1" applyAlignment="1">
      <alignment horizontal="left" vertical="center"/>
    </xf>
    <xf numFmtId="3" fontId="36" fillId="0" borderId="23" xfId="0" applyNumberFormat="1" applyFont="1" applyBorder="1" applyAlignment="1">
      <alignment horizontal="left" vertical="center"/>
    </xf>
    <xf numFmtId="0" fontId="36" fillId="0" borderId="68" xfId="0" applyFont="1" applyBorder="1" applyAlignment="1">
      <alignment horizontal="left" vertical="center"/>
    </xf>
    <xf numFmtId="49" fontId="34" fillId="4" borderId="30" xfId="0" applyNumberFormat="1" applyFont="1" applyFill="1" applyBorder="1" applyAlignment="1">
      <alignment horizontal="left" vertical="center"/>
    </xf>
    <xf numFmtId="3" fontId="34" fillId="13" borderId="30" xfId="0" applyNumberFormat="1" applyFont="1" applyFill="1" applyBorder="1" applyAlignment="1">
      <alignment horizontal="left" vertical="center"/>
    </xf>
    <xf numFmtId="0" fontId="34" fillId="0" borderId="23" xfId="0" applyFont="1" applyBorder="1" applyAlignment="1">
      <alignment horizontal="center" vertical="center" wrapText="1"/>
    </xf>
    <xf numFmtId="49" fontId="34" fillId="0" borderId="23" xfId="0" applyNumberFormat="1" applyFont="1" applyBorder="1" applyAlignment="1">
      <alignment vertical="center" wrapText="1"/>
    </xf>
    <xf numFmtId="0" fontId="34" fillId="0" borderId="75" xfId="0" applyFont="1" applyBorder="1" applyAlignment="1">
      <alignment horizontal="left" vertical="center" wrapText="1"/>
    </xf>
    <xf numFmtId="3" fontId="34" fillId="0" borderId="36" xfId="0" applyNumberFormat="1" applyFont="1" applyBorder="1" applyAlignment="1">
      <alignment horizontal="left" vertical="center"/>
    </xf>
    <xf numFmtId="0" fontId="34" fillId="0" borderId="75" xfId="0" applyFont="1" applyBorder="1" applyAlignment="1">
      <alignment vertical="center"/>
    </xf>
    <xf numFmtId="0" fontId="0" fillId="0" borderId="77" xfId="0" applyBorder="1" applyAlignment="1">
      <alignment vertical="center"/>
    </xf>
    <xf numFmtId="49" fontId="0" fillId="0" borderId="0" xfId="0" applyNumberFormat="1" applyAlignment="1">
      <alignment vertical="center"/>
    </xf>
    <xf numFmtId="0" fontId="43" fillId="0" borderId="0" xfId="0" applyFont="1" applyAlignment="1">
      <alignment vertical="center"/>
    </xf>
    <xf numFmtId="0" fontId="0" fillId="0" borderId="78" xfId="0" applyBorder="1" applyAlignment="1">
      <alignment vertical="center"/>
    </xf>
    <xf numFmtId="3" fontId="7" fillId="6" borderId="45" xfId="0" applyNumberFormat="1" applyFont="1" applyFill="1" applyBorder="1" applyAlignment="1">
      <alignment vertical="center"/>
    </xf>
    <xf numFmtId="3" fontId="34" fillId="0" borderId="79" xfId="0" applyNumberFormat="1" applyFont="1" applyBorder="1" applyAlignment="1" applyProtection="1">
      <alignment horizontal="right" vertical="center"/>
      <protection locked="0"/>
    </xf>
    <xf numFmtId="3" fontId="34" fillId="0" borderId="41" xfId="0" applyNumberFormat="1" applyFont="1" applyBorder="1" applyAlignment="1" applyProtection="1">
      <alignment horizontal="right" vertical="center"/>
      <protection locked="0"/>
    </xf>
    <xf numFmtId="3" fontId="34" fillId="0" borderId="80" xfId="0" applyNumberFormat="1" applyFont="1" applyBorder="1" applyAlignment="1" applyProtection="1">
      <alignment vertical="center"/>
      <protection locked="0"/>
    </xf>
    <xf numFmtId="3" fontId="34" fillId="0" borderId="79" xfId="0" applyNumberFormat="1" applyFont="1" applyBorder="1" applyAlignment="1" applyProtection="1">
      <alignment vertical="center"/>
      <protection locked="0"/>
    </xf>
    <xf numFmtId="3" fontId="34" fillId="0" borderId="81" xfId="0" applyNumberFormat="1" applyFont="1" applyBorder="1" applyAlignment="1" applyProtection="1">
      <alignment vertical="center"/>
      <protection locked="0"/>
    </xf>
    <xf numFmtId="3" fontId="34" fillId="0" borderId="82" xfId="0" applyNumberFormat="1" applyFont="1" applyBorder="1" applyAlignment="1" applyProtection="1">
      <alignment vertical="center"/>
      <protection locked="0"/>
    </xf>
    <xf numFmtId="3" fontId="34" fillId="0" borderId="44" xfId="0" applyNumberFormat="1" applyFont="1" applyBorder="1" applyAlignment="1" applyProtection="1">
      <alignment vertical="center"/>
      <protection locked="0"/>
    </xf>
    <xf numFmtId="3" fontId="18" fillId="7" borderId="79" xfId="0" applyNumberFormat="1" applyFont="1" applyFill="1" applyBorder="1" applyAlignment="1">
      <alignment vertical="center"/>
    </xf>
    <xf numFmtId="3" fontId="7" fillId="6" borderId="79" xfId="0" applyNumberFormat="1" applyFont="1" applyFill="1" applyBorder="1" applyAlignment="1">
      <alignment horizontal="right" vertical="center"/>
    </xf>
    <xf numFmtId="3" fontId="7" fillId="6" borderId="79" xfId="0" applyNumberFormat="1" applyFont="1" applyFill="1" applyBorder="1" applyAlignment="1">
      <alignment vertical="center"/>
    </xf>
    <xf numFmtId="3" fontId="18" fillId="17" borderId="79" xfId="0" applyNumberFormat="1" applyFont="1" applyFill="1" applyBorder="1" applyAlignment="1" applyProtection="1">
      <alignment vertical="center"/>
      <protection locked="0"/>
    </xf>
    <xf numFmtId="3" fontId="7" fillId="6" borderId="83" xfId="0" applyNumberFormat="1" applyFont="1" applyFill="1" applyBorder="1" applyAlignment="1">
      <alignment horizontal="right" vertical="center"/>
    </xf>
    <xf numFmtId="3" fontId="34" fillId="0" borderId="84" xfId="0" applyNumberFormat="1" applyFont="1" applyBorder="1" applyAlignment="1" applyProtection="1">
      <alignment vertical="center"/>
      <protection locked="0"/>
    </xf>
    <xf numFmtId="3" fontId="7" fillId="6" borderId="82" xfId="0" applyNumberFormat="1" applyFont="1" applyFill="1" applyBorder="1" applyAlignment="1">
      <alignment horizontal="right" vertical="center"/>
    </xf>
    <xf numFmtId="3" fontId="18" fillId="7" borderId="79" xfId="0" applyNumberFormat="1" applyFont="1" applyFill="1" applyBorder="1" applyAlignment="1" applyProtection="1">
      <alignment vertical="center"/>
      <protection locked="0"/>
    </xf>
    <xf numFmtId="3" fontId="67" fillId="8" borderId="73" xfId="0" applyNumberFormat="1" applyFont="1" applyFill="1" applyBorder="1" applyAlignment="1">
      <alignment vertical="center"/>
    </xf>
    <xf numFmtId="3" fontId="67" fillId="8" borderId="85" xfId="0" applyNumberFormat="1" applyFont="1" applyFill="1" applyBorder="1" applyAlignment="1">
      <alignment vertical="center"/>
    </xf>
    <xf numFmtId="3" fontId="34" fillId="0" borderId="33" xfId="0" applyNumberFormat="1" applyFont="1" applyBorder="1" applyAlignment="1" applyProtection="1">
      <alignment vertical="center"/>
      <protection locked="0"/>
    </xf>
    <xf numFmtId="3" fontId="34" fillId="0" borderId="32" xfId="0" applyNumberFormat="1" applyFont="1" applyBorder="1" applyAlignment="1" applyProtection="1">
      <alignment vertical="center"/>
      <protection locked="0"/>
    </xf>
    <xf numFmtId="3" fontId="34" fillId="0" borderId="36" xfId="0" applyNumberFormat="1" applyFont="1" applyBorder="1" applyAlignment="1" applyProtection="1">
      <alignment vertical="center"/>
      <protection locked="0"/>
    </xf>
    <xf numFmtId="3" fontId="34" fillId="11" borderId="44" xfId="0" applyNumberFormat="1" applyFont="1" applyFill="1" applyBorder="1" applyAlignment="1" applyProtection="1">
      <alignment vertical="center"/>
      <protection locked="0"/>
    </xf>
    <xf numFmtId="3" fontId="34" fillId="0" borderId="75" xfId="3" applyNumberFormat="1" applyFont="1" applyBorder="1" applyAlignment="1">
      <alignment vertical="center"/>
    </xf>
    <xf numFmtId="2" fontId="35" fillId="7" borderId="49" xfId="3" applyNumberFormat="1" applyFont="1" applyFill="1" applyBorder="1" applyAlignment="1">
      <alignment horizontal="center" vertical="center" wrapText="1"/>
    </xf>
    <xf numFmtId="0" fontId="34" fillId="0" borderId="0" xfId="3" applyFont="1" applyAlignment="1">
      <alignment vertical="center"/>
    </xf>
    <xf numFmtId="0" fontId="49" fillId="0" borderId="32" xfId="3" applyFont="1" applyBorder="1" applyAlignment="1">
      <alignment vertical="top" wrapText="1"/>
    </xf>
    <xf numFmtId="3" fontId="34" fillId="0" borderId="29" xfId="3" applyNumberFormat="1" applyFont="1" applyBorder="1"/>
    <xf numFmtId="0" fontId="49" fillId="0" borderId="32" xfId="3" applyFont="1" applyBorder="1" applyAlignment="1">
      <alignment vertical="center" wrapText="1"/>
    </xf>
    <xf numFmtId="0" fontId="70" fillId="0" borderId="32" xfId="3" applyFont="1" applyBorder="1" applyAlignment="1">
      <alignment vertical="top" wrapText="1"/>
    </xf>
    <xf numFmtId="3" fontId="34" fillId="0" borderId="75" xfId="3" applyNumberFormat="1" applyFont="1" applyBorder="1"/>
    <xf numFmtId="0" fontId="49" fillId="0" borderId="52" xfId="3" applyFont="1" applyBorder="1" applyAlignment="1">
      <alignment vertical="top" wrapText="1"/>
    </xf>
    <xf numFmtId="0" fontId="47" fillId="0" borderId="0" xfId="3" applyAlignment="1">
      <alignment vertical="center"/>
    </xf>
    <xf numFmtId="0" fontId="61" fillId="0" borderId="0" xfId="3" applyFont="1"/>
    <xf numFmtId="0" fontId="54" fillId="0" borderId="86" xfId="3" applyFont="1" applyBorder="1" applyAlignment="1">
      <alignment horizontal="center" vertical="center"/>
    </xf>
    <xf numFmtId="0" fontId="54" fillId="0" borderId="2" xfId="3" applyFont="1" applyBorder="1" applyAlignment="1">
      <alignment vertical="center"/>
    </xf>
    <xf numFmtId="0" fontId="54" fillId="0" borderId="53" xfId="3" applyFont="1" applyBorder="1" applyAlignment="1">
      <alignment horizontal="center" vertical="center"/>
    </xf>
    <xf numFmtId="0" fontId="73" fillId="0" borderId="50" xfId="3" applyFont="1" applyBorder="1"/>
    <xf numFmtId="4" fontId="60" fillId="0" borderId="33" xfId="3" applyNumberFormat="1" applyFont="1" applyBorder="1"/>
    <xf numFmtId="4" fontId="60" fillId="0" borderId="87" xfId="3" applyNumberFormat="1" applyFont="1" applyBorder="1"/>
    <xf numFmtId="0" fontId="73" fillId="0" borderId="28" xfId="3" applyFont="1" applyBorder="1"/>
    <xf numFmtId="4" fontId="60" fillId="0" borderId="75" xfId="3" applyNumberFormat="1" applyFont="1" applyBorder="1"/>
    <xf numFmtId="4" fontId="60" fillId="0" borderId="88" xfId="3" applyNumberFormat="1" applyFont="1" applyBorder="1"/>
    <xf numFmtId="0" fontId="73" fillId="0" borderId="38" xfId="3" applyFont="1" applyBorder="1"/>
    <xf numFmtId="4" fontId="60" fillId="0" borderId="32" xfId="3" applyNumberFormat="1" applyFont="1" applyBorder="1"/>
    <xf numFmtId="4" fontId="60" fillId="0" borderId="68" xfId="3" applyNumberFormat="1" applyFont="1" applyBorder="1"/>
    <xf numFmtId="0" fontId="47" fillId="0" borderId="76" xfId="3" applyBorder="1"/>
    <xf numFmtId="49" fontId="47" fillId="0" borderId="36" xfId="3" applyNumberFormat="1" applyBorder="1" applyAlignment="1">
      <alignment horizontal="center"/>
    </xf>
    <xf numFmtId="0" fontId="35" fillId="0" borderId="50" xfId="0" applyFont="1" applyBorder="1" applyAlignment="1">
      <alignment horizontal="left" vertical="center"/>
    </xf>
    <xf numFmtId="49" fontId="47" fillId="0" borderId="61" xfId="3" applyNumberFormat="1" applyBorder="1" applyAlignment="1">
      <alignment horizontal="center"/>
    </xf>
    <xf numFmtId="0" fontId="35" fillId="0" borderId="38" xfId="0" applyFont="1" applyBorder="1" applyAlignment="1">
      <alignment horizontal="left" vertical="center"/>
    </xf>
    <xf numFmtId="4" fontId="60" fillId="0" borderId="90" xfId="3" applyNumberFormat="1" applyFont="1" applyBorder="1"/>
    <xf numFmtId="0" fontId="54" fillId="0" borderId="2" xfId="3" applyFont="1" applyBorder="1" applyAlignment="1">
      <alignment horizontal="center" vertical="center"/>
    </xf>
    <xf numFmtId="0" fontId="47" fillId="0" borderId="91" xfId="3" applyBorder="1" applyAlignment="1">
      <alignment vertical="center"/>
    </xf>
    <xf numFmtId="0" fontId="51" fillId="0" borderId="0" xfId="3" applyFont="1" applyAlignment="1">
      <alignment horizontal="center" vertical="center" wrapText="1"/>
    </xf>
    <xf numFmtId="0" fontId="47" fillId="0" borderId="0" xfId="3" applyAlignment="1">
      <alignment horizontal="center" vertical="center" wrapText="1"/>
    </xf>
    <xf numFmtId="0" fontId="53" fillId="19" borderId="64" xfId="3" applyFont="1" applyFill="1" applyBorder="1" applyAlignment="1">
      <alignment horizontal="center" vertical="center" wrapText="1"/>
    </xf>
    <xf numFmtId="0" fontId="71" fillId="19" borderId="30" xfId="3" applyFont="1" applyFill="1" applyBorder="1" applyAlignment="1">
      <alignment horizontal="center" vertical="center" wrapText="1"/>
    </xf>
    <xf numFmtId="0" fontId="47" fillId="0" borderId="78" xfId="3" applyBorder="1" applyAlignment="1">
      <alignment vertical="center"/>
    </xf>
    <xf numFmtId="0" fontId="53" fillId="19" borderId="92" xfId="3" applyFont="1" applyFill="1" applyBorder="1" applyAlignment="1">
      <alignment horizontal="center" vertical="center" wrapText="1"/>
    </xf>
    <xf numFmtId="0" fontId="53" fillId="19" borderId="93" xfId="3" applyFont="1" applyFill="1" applyBorder="1" applyAlignment="1">
      <alignment horizontal="center" vertical="center" wrapText="1"/>
    </xf>
    <xf numFmtId="0" fontId="55" fillId="0" borderId="94" xfId="3" applyFont="1" applyBorder="1" applyAlignment="1">
      <alignment vertical="center" wrapText="1"/>
    </xf>
    <xf numFmtId="3" fontId="55" fillId="0" borderId="25" xfId="3" applyNumberFormat="1" applyFont="1" applyBorder="1" applyAlignment="1">
      <alignment horizontal="right" vertical="center" wrapText="1"/>
    </xf>
    <xf numFmtId="3" fontId="55" fillId="0" borderId="95" xfId="3" applyNumberFormat="1" applyFont="1" applyBorder="1" applyAlignment="1">
      <alignment horizontal="right" vertical="center" wrapText="1"/>
    </xf>
    <xf numFmtId="3" fontId="47" fillId="0" borderId="0" xfId="3" applyNumberFormat="1" applyAlignment="1">
      <alignment vertical="center"/>
    </xf>
    <xf numFmtId="0" fontId="55" fillId="0" borderId="96" xfId="3" applyFont="1" applyBorder="1" applyAlignment="1">
      <alignment vertical="center" wrapText="1"/>
    </xf>
    <xf numFmtId="3" fontId="55" fillId="0" borderId="44" xfId="3" applyNumberFormat="1" applyFont="1" applyBorder="1" applyAlignment="1">
      <alignment horizontal="right" vertical="center" wrapText="1"/>
    </xf>
    <xf numFmtId="0" fontId="56" fillId="20" borderId="76" xfId="3" applyFont="1" applyFill="1" applyBorder="1" applyAlignment="1">
      <alignment horizontal="left" vertical="center" wrapText="1"/>
    </xf>
    <xf numFmtId="0" fontId="55" fillId="0" borderId="98" xfId="3" applyFont="1" applyBorder="1" applyAlignment="1">
      <alignment vertical="center" wrapText="1"/>
    </xf>
    <xf numFmtId="0" fontId="56" fillId="20" borderId="99" xfId="3" applyFont="1" applyFill="1" applyBorder="1" applyAlignment="1">
      <alignment horizontal="left" vertical="center" wrapText="1"/>
    </xf>
    <xf numFmtId="3" fontId="57" fillId="20" borderId="59" xfId="3" applyNumberFormat="1" applyFont="1" applyFill="1" applyBorder="1" applyAlignment="1">
      <alignment horizontal="right" vertical="center" wrapText="1"/>
    </xf>
    <xf numFmtId="0" fontId="58" fillId="0" borderId="101" xfId="3" applyFont="1" applyBorder="1" applyAlignment="1">
      <alignment vertical="center" wrapText="1"/>
    </xf>
    <xf numFmtId="3" fontId="58" fillId="0" borderId="44" xfId="3" applyNumberFormat="1" applyFont="1" applyBorder="1" applyAlignment="1">
      <alignment horizontal="right" vertical="center" wrapText="1"/>
    </xf>
    <xf numFmtId="0" fontId="59" fillId="21" borderId="102" xfId="3" applyFont="1" applyFill="1" applyBorder="1" applyAlignment="1">
      <alignment horizontal="left" vertical="center" wrapText="1"/>
    </xf>
    <xf numFmtId="3" fontId="56" fillId="21" borderId="39" xfId="3" applyNumberFormat="1" applyFont="1" applyFill="1" applyBorder="1" applyAlignment="1">
      <alignment horizontal="right" vertical="center" wrapText="1"/>
    </xf>
    <xf numFmtId="0" fontId="54" fillId="0" borderId="0" xfId="3" applyFont="1" applyAlignment="1">
      <alignment horizontal="left" vertical="center" wrapText="1"/>
    </xf>
    <xf numFmtId="0" fontId="56" fillId="0" borderId="0" xfId="3" applyFont="1" applyAlignment="1">
      <alignment horizontal="left" vertical="center" wrapText="1"/>
    </xf>
    <xf numFmtId="3" fontId="56" fillId="0" borderId="0" xfId="3" applyNumberFormat="1" applyFont="1" applyAlignment="1">
      <alignment horizontal="right" vertical="center" wrapText="1"/>
    </xf>
    <xf numFmtId="0" fontId="55" fillId="0" borderId="103" xfId="3" applyFont="1" applyBorder="1" applyAlignment="1">
      <alignment vertical="center" wrapText="1"/>
    </xf>
    <xf numFmtId="0" fontId="56" fillId="21" borderId="76" xfId="3" applyFont="1" applyFill="1" applyBorder="1" applyAlignment="1">
      <alignment horizontal="left" vertical="center" wrapText="1"/>
    </xf>
    <xf numFmtId="3" fontId="57" fillId="21" borderId="30" xfId="3" applyNumberFormat="1" applyFont="1" applyFill="1" applyBorder="1" applyAlignment="1">
      <alignment horizontal="right" vertical="center" wrapText="1"/>
    </xf>
    <xf numFmtId="3" fontId="55" fillId="0" borderId="61" xfId="3" applyNumberFormat="1" applyFont="1" applyBorder="1" applyAlignment="1">
      <alignment horizontal="right" vertical="center" wrapText="1"/>
    </xf>
    <xf numFmtId="3" fontId="58" fillId="0" borderId="57" xfId="3" applyNumberFormat="1" applyFont="1" applyBorder="1" applyAlignment="1">
      <alignment horizontal="right" vertical="center" wrapText="1"/>
    </xf>
    <xf numFmtId="3" fontId="58" fillId="0" borderId="91" xfId="3" applyNumberFormat="1" applyFont="1" applyBorder="1" applyAlignment="1">
      <alignment horizontal="right" vertical="center" wrapText="1"/>
    </xf>
    <xf numFmtId="0" fontId="59" fillId="22" borderId="102" xfId="3" applyFont="1" applyFill="1" applyBorder="1" applyAlignment="1">
      <alignment horizontal="left" vertical="center" wrapText="1"/>
    </xf>
    <xf numFmtId="3" fontId="56" fillId="22" borderId="39" xfId="3" applyNumberFormat="1" applyFont="1" applyFill="1" applyBorder="1" applyAlignment="1">
      <alignment horizontal="right" vertical="center" wrapText="1"/>
    </xf>
    <xf numFmtId="3" fontId="56" fillId="22" borderId="73" xfId="3" applyNumberFormat="1" applyFont="1" applyFill="1" applyBorder="1" applyAlignment="1">
      <alignment horizontal="right" vertical="center" wrapText="1"/>
    </xf>
    <xf numFmtId="0" fontId="61" fillId="0" borderId="0" xfId="3" applyFont="1" applyAlignment="1">
      <alignment vertical="center"/>
    </xf>
    <xf numFmtId="0" fontId="47" fillId="0" borderId="0" xfId="3" applyAlignment="1">
      <alignment horizontal="left" vertical="center"/>
    </xf>
    <xf numFmtId="3" fontId="54" fillId="0" borderId="0" xfId="3" applyNumberFormat="1" applyFont="1" applyAlignment="1">
      <alignment vertical="center"/>
    </xf>
    <xf numFmtId="0" fontId="50" fillId="0" borderId="105" xfId="3" applyFont="1" applyBorder="1" applyAlignment="1">
      <alignment vertical="center" wrapText="1"/>
    </xf>
    <xf numFmtId="0" fontId="50" fillId="0" borderId="63" xfId="3" applyFont="1" applyBorder="1" applyAlignment="1">
      <alignment vertical="center" wrapText="1"/>
    </xf>
    <xf numFmtId="0" fontId="71" fillId="19" borderId="0" xfId="3" applyFont="1" applyFill="1" applyAlignment="1">
      <alignment horizontal="center" vertical="center" wrapText="1"/>
    </xf>
    <xf numFmtId="3" fontId="57" fillId="21" borderId="0" xfId="3" applyNumberFormat="1" applyFont="1" applyFill="1" applyAlignment="1">
      <alignment horizontal="right" vertical="center" wrapText="1"/>
    </xf>
    <xf numFmtId="3" fontId="55" fillId="0" borderId="109" xfId="3" applyNumberFormat="1" applyFont="1" applyBorder="1" applyAlignment="1">
      <alignment horizontal="right" vertical="center" wrapText="1"/>
    </xf>
    <xf numFmtId="3" fontId="57" fillId="20" borderId="63" xfId="3" applyNumberFormat="1" applyFont="1" applyFill="1" applyBorder="1" applyAlignment="1">
      <alignment horizontal="right" vertical="center" wrapText="1"/>
    </xf>
    <xf numFmtId="2" fontId="35" fillId="7" borderId="102" xfId="3" applyNumberFormat="1" applyFont="1" applyFill="1" applyBorder="1" applyAlignment="1">
      <alignment horizontal="center" vertical="center" wrapText="1"/>
    </xf>
    <xf numFmtId="3" fontId="23" fillId="5" borderId="94" xfId="3" applyNumberFormat="1" applyFont="1" applyFill="1" applyBorder="1" applyAlignment="1">
      <alignment vertical="center"/>
    </xf>
    <xf numFmtId="3" fontId="7" fillId="6" borderId="75" xfId="3" applyNumberFormat="1" applyFont="1" applyFill="1" applyBorder="1" applyAlignment="1">
      <alignment vertical="center"/>
    </xf>
    <xf numFmtId="3" fontId="18" fillId="7" borderId="75" xfId="3" applyNumberFormat="1" applyFont="1" applyFill="1" applyBorder="1" applyAlignment="1">
      <alignment vertical="center"/>
    </xf>
    <xf numFmtId="3" fontId="60" fillId="0" borderId="88" xfId="3" applyNumberFormat="1" applyFont="1" applyBorder="1"/>
    <xf numFmtId="3" fontId="60" fillId="0" borderId="75" xfId="3" applyNumberFormat="1" applyFont="1" applyBorder="1"/>
    <xf numFmtId="3" fontId="34" fillId="0" borderId="88" xfId="3" applyNumberFormat="1" applyFont="1" applyBorder="1" applyAlignment="1">
      <alignment vertical="center"/>
    </xf>
    <xf numFmtId="3" fontId="34" fillId="0" borderId="76" xfId="3" applyNumberFormat="1" applyFont="1" applyBorder="1"/>
    <xf numFmtId="3" fontId="34" fillId="0" borderId="88" xfId="3" applyNumberFormat="1" applyFont="1" applyBorder="1"/>
    <xf numFmtId="3" fontId="34" fillId="0" borderId="94" xfId="3" applyNumberFormat="1" applyFont="1" applyBorder="1"/>
    <xf numFmtId="3" fontId="23" fillId="5" borderId="75" xfId="3" applyNumberFormat="1" applyFont="1" applyFill="1" applyBorder="1" applyAlignment="1">
      <alignment vertical="center"/>
    </xf>
    <xf numFmtId="3" fontId="48" fillId="7" borderId="20" xfId="3" applyNumberFormat="1" applyFont="1" applyFill="1" applyBorder="1" applyAlignment="1">
      <alignment horizontal="right" vertical="center" wrapText="1"/>
    </xf>
    <xf numFmtId="3" fontId="34" fillId="0" borderId="36" xfId="0" applyNumberFormat="1" applyFont="1" applyBorder="1" applyAlignment="1">
      <alignment horizontal="left" vertical="center" wrapText="1"/>
    </xf>
    <xf numFmtId="0" fontId="36" fillId="4" borderId="75" xfId="0" applyFont="1" applyFill="1" applyBorder="1" applyAlignment="1">
      <alignment horizontal="left" vertical="center" wrapText="1"/>
    </xf>
    <xf numFmtId="0" fontId="34" fillId="0" borderId="75" xfId="0" applyFont="1" applyBorder="1" applyAlignment="1">
      <alignment horizontal="left" vertical="center"/>
    </xf>
    <xf numFmtId="3" fontId="34" fillId="4" borderId="36" xfId="0" applyNumberFormat="1" applyFont="1" applyFill="1" applyBorder="1" applyAlignment="1">
      <alignment horizontal="left" vertical="center" wrapText="1"/>
    </xf>
    <xf numFmtId="3" fontId="34" fillId="0" borderId="46" xfId="0" applyNumberFormat="1" applyFont="1" applyBorder="1" applyAlignment="1" applyProtection="1">
      <alignment horizontal="right" vertical="center"/>
      <protection locked="0"/>
    </xf>
    <xf numFmtId="3" fontId="76" fillId="8" borderId="40" xfId="0" applyNumberFormat="1" applyFont="1" applyFill="1" applyBorder="1" applyAlignment="1">
      <alignment horizontal="right" vertical="center"/>
    </xf>
    <xf numFmtId="3" fontId="76" fillId="8" borderId="27" xfId="0" applyNumberFormat="1" applyFont="1" applyFill="1" applyBorder="1" applyAlignment="1" applyProtection="1">
      <alignment horizontal="right" vertical="center"/>
      <protection locked="0"/>
    </xf>
    <xf numFmtId="3" fontId="76" fillId="8" borderId="58" xfId="0" applyNumberFormat="1" applyFont="1" applyFill="1" applyBorder="1" applyAlignment="1">
      <alignment horizontal="right" vertical="center"/>
    </xf>
    <xf numFmtId="49" fontId="34" fillId="4" borderId="44" xfId="0" applyNumberFormat="1" applyFont="1" applyFill="1" applyBorder="1" applyAlignment="1">
      <alignment horizontal="left" vertical="center"/>
    </xf>
    <xf numFmtId="3" fontId="34" fillId="0" borderId="97" xfId="0" applyNumberFormat="1" applyFont="1" applyBorder="1" applyAlignment="1" applyProtection="1">
      <alignment vertical="center"/>
      <protection locked="0"/>
    </xf>
    <xf numFmtId="0" fontId="34" fillId="0" borderId="44" xfId="0" applyFont="1" applyBorder="1" applyAlignment="1">
      <alignment horizontal="center" vertical="center"/>
    </xf>
    <xf numFmtId="49" fontId="34" fillId="0" borderId="44" xfId="0" applyNumberFormat="1" applyFont="1" applyBorder="1" applyAlignment="1">
      <alignment horizontal="left" vertical="center"/>
    </xf>
    <xf numFmtId="3" fontId="34" fillId="0" borderId="44" xfId="0" applyNumberFormat="1" applyFont="1" applyBorder="1" applyAlignment="1">
      <alignment horizontal="left" vertical="center"/>
    </xf>
    <xf numFmtId="0" fontId="34" fillId="0" borderId="74" xfId="0" applyFont="1" applyBorder="1" applyAlignment="1">
      <alignment vertical="center"/>
    </xf>
    <xf numFmtId="0" fontId="34" fillId="0" borderId="57" xfId="0" applyFont="1" applyBorder="1" applyAlignment="1">
      <alignment horizontal="center" vertical="center"/>
    </xf>
    <xf numFmtId="0" fontId="34" fillId="0" borderId="32" xfId="0" applyFont="1" applyBorder="1" applyAlignment="1">
      <alignment vertical="center"/>
    </xf>
    <xf numFmtId="3" fontId="34" fillId="0" borderId="68" xfId="0" applyNumberFormat="1" applyFont="1" applyBorder="1" applyAlignment="1">
      <alignment horizontal="left" vertical="center"/>
    </xf>
    <xf numFmtId="0" fontId="34" fillId="4" borderId="32" xfId="0" applyFont="1" applyFill="1" applyBorder="1" applyAlignment="1">
      <alignment vertical="center"/>
    </xf>
    <xf numFmtId="0" fontId="34" fillId="4" borderId="75" xfId="0" applyFont="1" applyFill="1" applyBorder="1" applyAlignment="1">
      <alignment vertical="center"/>
    </xf>
    <xf numFmtId="3" fontId="34" fillId="4" borderId="32" xfId="0" applyNumberFormat="1" applyFont="1" applyFill="1" applyBorder="1" applyAlignment="1">
      <alignment horizontal="left" vertical="center"/>
    </xf>
    <xf numFmtId="3" fontId="34" fillId="0" borderId="57" xfId="0" applyNumberFormat="1" applyFont="1" applyBorder="1" applyAlignment="1">
      <alignment horizontal="left" vertical="center"/>
    </xf>
    <xf numFmtId="0" fontId="34" fillId="0" borderId="89" xfId="0" applyFont="1" applyBorder="1" applyAlignment="1">
      <alignment vertical="center"/>
    </xf>
    <xf numFmtId="0" fontId="34" fillId="0" borderId="101" xfId="0" applyFont="1" applyBorder="1" applyAlignment="1">
      <alignment vertical="center"/>
    </xf>
    <xf numFmtId="0" fontId="34" fillId="0" borderId="23" xfId="0" applyFont="1" applyBorder="1" applyAlignment="1">
      <alignment vertical="center"/>
    </xf>
    <xf numFmtId="0" fontId="34" fillId="0" borderId="24" xfId="0" applyFont="1" applyBorder="1" applyAlignment="1">
      <alignment vertical="center"/>
    </xf>
    <xf numFmtId="3" fontId="34" fillId="4" borderId="44" xfId="0" applyNumberFormat="1" applyFont="1" applyFill="1" applyBorder="1" applyAlignment="1">
      <alignment horizontal="left" vertical="center"/>
    </xf>
    <xf numFmtId="0" fontId="34" fillId="4" borderId="74" xfId="0" applyFont="1" applyFill="1" applyBorder="1" applyAlignment="1">
      <alignment vertical="center"/>
    </xf>
    <xf numFmtId="0" fontId="34" fillId="0" borderId="36" xfId="0" applyFont="1" applyBorder="1" applyAlignment="1">
      <alignment vertical="center"/>
    </xf>
    <xf numFmtId="49" fontId="34" fillId="0" borderId="55" xfId="0" applyNumberFormat="1" applyFont="1" applyBorder="1" applyAlignment="1">
      <alignment horizontal="left" vertical="center"/>
    </xf>
    <xf numFmtId="3" fontId="34" fillId="0" borderId="55" xfId="0" applyNumberFormat="1" applyFont="1" applyBorder="1" applyAlignment="1">
      <alignment horizontal="left" vertical="center"/>
    </xf>
    <xf numFmtId="0" fontId="0" fillId="0" borderId="44" xfId="0" applyBorder="1" applyAlignment="1">
      <alignment horizontal="center" vertical="center"/>
    </xf>
    <xf numFmtId="49" fontId="34" fillId="0" borderId="97" xfId="0" applyNumberFormat="1" applyFont="1" applyBorder="1" applyAlignment="1">
      <alignment horizontal="left" vertical="center"/>
    </xf>
    <xf numFmtId="49" fontId="34" fillId="0" borderId="90" xfId="0" applyNumberFormat="1" applyFont="1" applyBorder="1" applyAlignment="1">
      <alignment horizontal="left" vertical="center"/>
    </xf>
    <xf numFmtId="3" fontId="34" fillId="0" borderId="90" xfId="0" applyNumberFormat="1" applyFont="1" applyBorder="1" applyAlignment="1">
      <alignment horizontal="left" vertical="center"/>
    </xf>
    <xf numFmtId="0" fontId="0" fillId="0" borderId="44" xfId="0" applyBorder="1" applyAlignment="1">
      <alignment vertical="center"/>
    </xf>
    <xf numFmtId="0" fontId="49" fillId="0" borderId="75" xfId="3" applyFont="1" applyBorder="1" applyAlignment="1">
      <alignment vertical="top" wrapText="1"/>
    </xf>
    <xf numFmtId="49" fontId="34" fillId="4" borderId="25" xfId="0" applyNumberFormat="1" applyFont="1" applyFill="1" applyBorder="1" applyAlignment="1">
      <alignment horizontal="left" vertical="center"/>
    </xf>
    <xf numFmtId="3" fontId="34" fillId="4" borderId="33" xfId="0" applyNumberFormat="1" applyFont="1" applyFill="1" applyBorder="1" applyAlignment="1">
      <alignment horizontal="left" vertical="center"/>
    </xf>
    <xf numFmtId="0" fontId="34" fillId="13" borderId="75" xfId="0" applyFont="1" applyFill="1" applyBorder="1" applyAlignment="1">
      <alignment vertical="center"/>
    </xf>
    <xf numFmtId="3" fontId="34" fillId="0" borderId="89" xfId="0" applyNumberFormat="1" applyFont="1" applyBorder="1" applyAlignment="1" applyProtection="1">
      <alignment vertical="center"/>
      <protection locked="0"/>
    </xf>
    <xf numFmtId="0" fontId="34" fillId="0" borderId="33" xfId="0" applyFont="1" applyBorder="1" applyAlignment="1">
      <alignment vertical="center"/>
    </xf>
    <xf numFmtId="3" fontId="34" fillId="0" borderId="52" xfId="0" applyNumberFormat="1" applyFont="1" applyBorder="1" applyAlignment="1">
      <alignment horizontal="left" vertical="center"/>
    </xf>
    <xf numFmtId="0" fontId="34" fillId="0" borderId="94" xfId="0" applyFont="1" applyBorder="1" applyAlignment="1">
      <alignment vertical="center"/>
    </xf>
    <xf numFmtId="0" fontId="0" fillId="0" borderId="92" xfId="0" applyBorder="1" applyAlignment="1">
      <alignment vertical="center"/>
    </xf>
    <xf numFmtId="49" fontId="34" fillId="0" borderId="107" xfId="0" applyNumberFormat="1" applyFont="1" applyBorder="1" applyAlignment="1">
      <alignment horizontal="left" vertical="center"/>
    </xf>
    <xf numFmtId="3" fontId="34" fillId="0" borderId="92" xfId="0" applyNumberFormat="1" applyFont="1" applyBorder="1" applyAlignment="1">
      <alignment horizontal="left" vertical="center"/>
    </xf>
    <xf numFmtId="0" fontId="34" fillId="0" borderId="113" xfId="0" applyFont="1" applyBorder="1" applyAlignment="1">
      <alignment vertical="center"/>
    </xf>
    <xf numFmtId="0" fontId="34" fillId="0" borderId="92" xfId="0" applyFont="1" applyBorder="1" applyAlignment="1">
      <alignment vertical="center"/>
    </xf>
    <xf numFmtId="0" fontId="34" fillId="0" borderId="74" xfId="0" applyFont="1" applyBorder="1" applyAlignment="1">
      <alignment horizontal="left" vertical="center"/>
    </xf>
    <xf numFmtId="49" fontId="34" fillId="4" borderId="97" xfId="0" applyNumberFormat="1" applyFont="1" applyFill="1" applyBorder="1" applyAlignment="1">
      <alignment horizontal="left" vertical="center"/>
    </xf>
    <xf numFmtId="49" fontId="34" fillId="0" borderId="58" xfId="0" applyNumberFormat="1" applyFont="1" applyBorder="1" applyAlignment="1">
      <alignment horizontal="left" vertical="center"/>
    </xf>
    <xf numFmtId="0" fontId="34" fillId="0" borderId="114" xfId="0" applyFont="1" applyBorder="1" applyAlignment="1">
      <alignment vertical="center"/>
    </xf>
    <xf numFmtId="49" fontId="34" fillId="4" borderId="43" xfId="0" applyNumberFormat="1" applyFont="1" applyFill="1" applyBorder="1" applyAlignment="1">
      <alignment horizontal="left" vertical="center"/>
    </xf>
    <xf numFmtId="0" fontId="0" fillId="0" borderId="58" xfId="0" applyBorder="1" applyAlignment="1">
      <alignment horizontal="center" vertical="center"/>
    </xf>
    <xf numFmtId="49" fontId="34" fillId="0" borderId="57" xfId="0" applyNumberFormat="1" applyFont="1" applyBorder="1" applyAlignment="1">
      <alignment horizontal="left" vertical="center"/>
    </xf>
    <xf numFmtId="2" fontId="0" fillId="0" borderId="57" xfId="0" applyNumberFormat="1" applyBorder="1" applyAlignment="1">
      <alignment horizontal="center" vertical="center"/>
    </xf>
    <xf numFmtId="3" fontId="34" fillId="11" borderId="57" xfId="0" applyNumberFormat="1" applyFont="1" applyFill="1" applyBorder="1" applyAlignment="1">
      <alignment vertical="center"/>
    </xf>
    <xf numFmtId="3" fontId="34" fillId="11" borderId="74" xfId="0" applyNumberFormat="1" applyFont="1" applyFill="1" applyBorder="1" applyAlignment="1">
      <alignment vertical="center"/>
    </xf>
    <xf numFmtId="0" fontId="34" fillId="0" borderId="92" xfId="0" applyFont="1" applyBorder="1" applyAlignment="1">
      <alignment horizontal="center" vertical="center"/>
    </xf>
    <xf numFmtId="49" fontId="34" fillId="0" borderId="100" xfId="0" applyNumberFormat="1" applyFont="1" applyBorder="1" applyAlignment="1">
      <alignment horizontal="left" vertical="center"/>
    </xf>
    <xf numFmtId="3" fontId="34" fillId="11" borderId="59" xfId="0" applyNumberFormat="1" applyFont="1" applyFill="1" applyBorder="1" applyAlignment="1">
      <alignment vertical="center"/>
    </xf>
    <xf numFmtId="0" fontId="34" fillId="11" borderId="113" xfId="0" applyFont="1" applyFill="1" applyBorder="1" applyAlignment="1">
      <alignment vertical="center"/>
    </xf>
    <xf numFmtId="3" fontId="34" fillId="0" borderId="108" xfId="0" applyNumberFormat="1" applyFont="1" applyBorder="1" applyAlignment="1" applyProtection="1">
      <alignment vertical="center"/>
      <protection locked="0"/>
    </xf>
    <xf numFmtId="3" fontId="7" fillId="6" borderId="45" xfId="0" applyNumberFormat="1" applyFont="1" applyFill="1" applyBorder="1" applyAlignment="1">
      <alignment horizontal="right" vertical="center" wrapText="1"/>
    </xf>
    <xf numFmtId="0" fontId="34" fillId="0" borderId="57" xfId="0" applyFont="1" applyBorder="1" applyAlignment="1">
      <alignment horizontal="center" vertical="center" wrapText="1"/>
    </xf>
    <xf numFmtId="49" fontId="34" fillId="0" borderId="57" xfId="0" applyNumberFormat="1" applyFont="1" applyBorder="1" applyAlignment="1">
      <alignment vertical="center" wrapText="1"/>
    </xf>
    <xf numFmtId="3" fontId="34" fillId="13" borderId="57" xfId="0" applyNumberFormat="1" applyFont="1" applyFill="1" applyBorder="1" applyAlignment="1">
      <alignment horizontal="left" vertical="center"/>
    </xf>
    <xf numFmtId="0" fontId="34" fillId="0" borderId="21" xfId="0" applyFont="1" applyBorder="1" applyAlignment="1">
      <alignment horizontal="left" vertical="center" wrapText="1"/>
    </xf>
    <xf numFmtId="0" fontId="37" fillId="0" borderId="57" xfId="0" applyFont="1" applyBorder="1" applyAlignment="1">
      <alignment horizontal="center" vertical="center" wrapText="1"/>
    </xf>
    <xf numFmtId="0" fontId="37" fillId="0" borderId="92" xfId="0" applyFont="1" applyBorder="1" applyAlignment="1">
      <alignment horizontal="left" vertical="center" wrapText="1"/>
    </xf>
    <xf numFmtId="0" fontId="34" fillId="0" borderId="92" xfId="0" applyFont="1" applyBorder="1" applyAlignment="1">
      <alignment horizontal="center" vertical="center" wrapText="1"/>
    </xf>
    <xf numFmtId="49" fontId="34" fillId="0" borderId="92" xfId="0" applyNumberFormat="1" applyFont="1" applyBorder="1" applyAlignment="1">
      <alignment horizontal="left" vertical="center" wrapText="1"/>
    </xf>
    <xf numFmtId="3" fontId="34" fillId="4" borderId="92" xfId="0" applyNumberFormat="1" applyFont="1" applyFill="1" applyBorder="1" applyAlignment="1">
      <alignment horizontal="left" vertical="center"/>
    </xf>
    <xf numFmtId="0" fontId="34" fillId="0" borderId="113" xfId="0" applyFont="1" applyBorder="1" applyAlignment="1">
      <alignment horizontal="left" vertical="center" wrapText="1"/>
    </xf>
    <xf numFmtId="0" fontId="60" fillId="0" borderId="0" xfId="3" applyFont="1" applyAlignment="1">
      <alignment vertical="center"/>
    </xf>
    <xf numFmtId="49" fontId="60" fillId="0" borderId="94" xfId="3" applyNumberFormat="1" applyFont="1" applyBorder="1" applyAlignment="1">
      <alignment horizontal="center" vertical="center"/>
    </xf>
    <xf numFmtId="49" fontId="60" fillId="0" borderId="75" xfId="3" applyNumberFormat="1" applyFont="1" applyBorder="1" applyAlignment="1">
      <alignment horizontal="center" vertical="center"/>
    </xf>
    <xf numFmtId="0" fontId="60" fillId="0" borderId="23" xfId="3" applyFont="1" applyBorder="1" applyAlignment="1">
      <alignment horizontal="center" vertical="center"/>
    </xf>
    <xf numFmtId="0" fontId="36" fillId="0" borderId="23" xfId="3" applyFont="1" applyBorder="1" applyAlignment="1">
      <alignment horizontal="center" vertical="center"/>
    </xf>
    <xf numFmtId="0" fontId="36" fillId="0" borderId="30" xfId="3" applyFont="1" applyBorder="1" applyAlignment="1">
      <alignment horizontal="center" vertical="center"/>
    </xf>
    <xf numFmtId="4" fontId="60" fillId="0" borderId="76" xfId="3" applyNumberFormat="1" applyFont="1" applyBorder="1"/>
    <xf numFmtId="4" fontId="60" fillId="0" borderId="69" xfId="3" applyNumberFormat="1" applyFont="1" applyBorder="1"/>
    <xf numFmtId="0" fontId="73" fillId="0" borderId="118" xfId="3" applyFont="1" applyBorder="1"/>
    <xf numFmtId="4" fontId="60" fillId="0" borderId="31" xfId="3" applyNumberFormat="1" applyFont="1" applyBorder="1"/>
    <xf numFmtId="0" fontId="34" fillId="11" borderId="94" xfId="0" applyFont="1" applyFill="1" applyBorder="1" applyAlignment="1">
      <alignment vertical="center"/>
    </xf>
    <xf numFmtId="0" fontId="60" fillId="0" borderId="0" xfId="3" applyFont="1"/>
    <xf numFmtId="3" fontId="60" fillId="0" borderId="0" xfId="3" applyNumberFormat="1" applyFont="1" applyAlignment="1">
      <alignment horizontal="right" indent="30"/>
    </xf>
    <xf numFmtId="3" fontId="25" fillId="2" borderId="9" xfId="0" applyNumberFormat="1" applyFont="1" applyFill="1" applyBorder="1" applyAlignment="1">
      <alignment horizontal="center"/>
    </xf>
    <xf numFmtId="3" fontId="25" fillId="2" borderId="16" xfId="0" applyNumberFormat="1" applyFont="1" applyFill="1" applyBorder="1" applyAlignment="1">
      <alignment horizontal="center"/>
    </xf>
    <xf numFmtId="4" fontId="60" fillId="14" borderId="23" xfId="3" applyNumberFormat="1" applyFont="1" applyFill="1" applyBorder="1"/>
    <xf numFmtId="3" fontId="34" fillId="0" borderId="58" xfId="0" applyNumberFormat="1" applyFont="1" applyBorder="1" applyAlignment="1" applyProtection="1">
      <alignment vertical="center"/>
      <protection locked="0"/>
    </xf>
    <xf numFmtId="0" fontId="34" fillId="0" borderId="57" xfId="0" applyFont="1" applyBorder="1" applyAlignment="1">
      <alignment vertical="center"/>
    </xf>
    <xf numFmtId="3" fontId="34" fillId="0" borderId="75" xfId="0" applyNumberFormat="1" applyFont="1" applyBorder="1" applyAlignment="1">
      <alignment horizontal="left" vertical="center"/>
    </xf>
    <xf numFmtId="0" fontId="0" fillId="0" borderId="57" xfId="0" applyBorder="1" applyAlignment="1">
      <alignment vertical="center"/>
    </xf>
    <xf numFmtId="0" fontId="34" fillId="0" borderId="52" xfId="0" applyFont="1" applyBorder="1" applyAlignment="1">
      <alignment vertical="center"/>
    </xf>
    <xf numFmtId="0" fontId="34" fillId="0" borderId="76" xfId="0" applyFont="1" applyBorder="1" applyAlignment="1">
      <alignment vertical="center"/>
    </xf>
    <xf numFmtId="3" fontId="7" fillId="15" borderId="106" xfId="0" applyNumberFormat="1" applyFont="1" applyFill="1" applyBorder="1" applyAlignment="1" applyProtection="1">
      <alignment horizontal="center" vertical="center" wrapText="1"/>
      <protection locked="0"/>
    </xf>
    <xf numFmtId="3" fontId="35" fillId="15" borderId="62" xfId="0" applyNumberFormat="1" applyFont="1" applyFill="1" applyBorder="1" applyAlignment="1" applyProtection="1">
      <alignment horizontal="center" vertical="center"/>
      <protection locked="0"/>
    </xf>
    <xf numFmtId="3" fontId="77" fillId="16" borderId="116" xfId="0" applyNumberFormat="1" applyFont="1" applyFill="1" applyBorder="1" applyAlignment="1" applyProtection="1">
      <alignment vertical="center"/>
      <protection locked="0"/>
    </xf>
    <xf numFmtId="3" fontId="35" fillId="15" borderId="39" xfId="0" applyNumberFormat="1" applyFont="1" applyFill="1" applyBorder="1" applyAlignment="1">
      <alignment horizontal="center" vertical="center"/>
    </xf>
    <xf numFmtId="3" fontId="76" fillId="8" borderId="126" xfId="0" applyNumberFormat="1" applyFont="1" applyFill="1" applyBorder="1" applyAlignment="1">
      <alignment horizontal="right" vertical="center"/>
    </xf>
    <xf numFmtId="3" fontId="7" fillId="8" borderId="58" xfId="0" applyNumberFormat="1" applyFont="1" applyFill="1" applyBorder="1" applyAlignment="1">
      <alignment horizontal="right" vertical="center"/>
    </xf>
    <xf numFmtId="3" fontId="34" fillId="10" borderId="41" xfId="0" applyNumberFormat="1" applyFont="1" applyFill="1" applyBorder="1" applyAlignment="1" applyProtection="1">
      <alignment vertical="center"/>
      <protection locked="0"/>
    </xf>
    <xf numFmtId="3" fontId="7" fillId="6" borderId="42" xfId="0" applyNumberFormat="1" applyFont="1" applyFill="1" applyBorder="1" applyAlignment="1">
      <alignment vertical="center"/>
    </xf>
    <xf numFmtId="3" fontId="18" fillId="17" borderId="41" xfId="0" applyNumberFormat="1" applyFont="1" applyFill="1" applyBorder="1" applyAlignment="1" applyProtection="1">
      <alignment vertical="center"/>
      <protection locked="0"/>
    </xf>
    <xf numFmtId="3" fontId="34" fillId="0" borderId="100" xfId="0" applyNumberFormat="1" applyFont="1" applyBorder="1" applyAlignment="1" applyProtection="1">
      <alignment vertical="center"/>
      <protection locked="0"/>
    </xf>
    <xf numFmtId="3" fontId="23" fillId="16" borderId="156" xfId="0" applyNumberFormat="1" applyFont="1" applyFill="1" applyBorder="1" applyAlignment="1" applyProtection="1">
      <alignment vertical="center"/>
      <protection locked="0"/>
    </xf>
    <xf numFmtId="3" fontId="7" fillId="6" borderId="47" xfId="0" applyNumberFormat="1" applyFont="1" applyFill="1" applyBorder="1" applyAlignment="1">
      <alignment horizontal="right" vertical="center"/>
    </xf>
    <xf numFmtId="3" fontId="18" fillId="6" borderId="45" xfId="0" applyNumberFormat="1" applyFont="1" applyFill="1" applyBorder="1" applyAlignment="1">
      <alignment horizontal="right" vertical="center"/>
    </xf>
    <xf numFmtId="3" fontId="34" fillId="9" borderId="41" xfId="0" applyNumberFormat="1" applyFont="1" applyFill="1" applyBorder="1" applyAlignment="1" applyProtection="1">
      <alignment vertical="center"/>
      <protection locked="0"/>
    </xf>
    <xf numFmtId="3" fontId="18" fillId="7" borderId="41" xfId="0" applyNumberFormat="1" applyFont="1" applyFill="1" applyBorder="1" applyAlignment="1" applyProtection="1">
      <alignment vertical="center"/>
      <protection locked="0"/>
    </xf>
    <xf numFmtId="3" fontId="34" fillId="0" borderId="107" xfId="0" applyNumberFormat="1" applyFont="1" applyBorder="1" applyAlignment="1" applyProtection="1">
      <alignment vertical="center"/>
      <protection locked="0"/>
    </xf>
    <xf numFmtId="3" fontId="54" fillId="6" borderId="45" xfId="0" applyNumberFormat="1" applyFont="1" applyFill="1" applyBorder="1" applyAlignment="1">
      <alignment horizontal="right" vertical="center"/>
    </xf>
    <xf numFmtId="3" fontId="69" fillId="7" borderId="41" xfId="0" applyNumberFormat="1" applyFont="1" applyFill="1" applyBorder="1" applyAlignment="1">
      <alignment horizontal="right" vertical="center"/>
    </xf>
    <xf numFmtId="3" fontId="36" fillId="0" borderId="41" xfId="0" applyNumberFormat="1" applyFont="1" applyBorder="1" applyAlignment="1" applyProtection="1">
      <alignment horizontal="right" vertical="center"/>
      <protection locked="0"/>
    </xf>
    <xf numFmtId="3" fontId="34" fillId="0" borderId="43" xfId="0" applyNumberFormat="1" applyFont="1" applyBorder="1" applyAlignment="1" applyProtection="1">
      <alignment horizontal="right" vertical="center"/>
      <protection locked="0"/>
    </xf>
    <xf numFmtId="3" fontId="34" fillId="0" borderId="42" xfId="0" applyNumberFormat="1" applyFont="1" applyBorder="1" applyAlignment="1" applyProtection="1">
      <alignment horizontal="right" vertical="center"/>
      <protection locked="0"/>
    </xf>
    <xf numFmtId="3" fontId="34" fillId="0" borderId="97" xfId="0" applyNumberFormat="1" applyFont="1" applyBorder="1" applyAlignment="1" applyProtection="1">
      <alignment horizontal="right" vertical="center"/>
      <protection locked="0"/>
    </xf>
    <xf numFmtId="165" fontId="34" fillId="0" borderId="58" xfId="1" applyNumberFormat="1" applyFont="1" applyFill="1" applyBorder="1" applyAlignment="1" applyProtection="1">
      <alignment horizontal="right" vertical="center" wrapText="1"/>
      <protection locked="0"/>
    </xf>
    <xf numFmtId="3" fontId="23" fillId="16" borderId="62" xfId="0" applyNumberFormat="1" applyFont="1" applyFill="1" applyBorder="1" applyAlignment="1">
      <alignment vertical="center"/>
    </xf>
    <xf numFmtId="3" fontId="34" fillId="0" borderId="33" xfId="0" applyNumberFormat="1" applyFont="1" applyBorder="1" applyAlignment="1">
      <alignment horizontal="left" vertical="center"/>
    </xf>
    <xf numFmtId="0" fontId="34" fillId="0" borderId="88" xfId="0" applyFont="1" applyBorder="1" applyAlignment="1">
      <alignment vertical="center"/>
    </xf>
    <xf numFmtId="0" fontId="60" fillId="0" borderId="88" xfId="0" applyFont="1" applyBorder="1" applyAlignment="1">
      <alignment horizontal="left" vertical="center" wrapText="1"/>
    </xf>
    <xf numFmtId="3" fontId="34" fillId="0" borderId="71" xfId="0" applyNumberFormat="1" applyFont="1" applyBorder="1" applyAlignment="1">
      <alignment horizontal="left" vertical="center"/>
    </xf>
    <xf numFmtId="3" fontId="34" fillId="4" borderId="71" xfId="0" applyNumberFormat="1" applyFont="1" applyFill="1" applyBorder="1" applyAlignment="1">
      <alignment horizontal="left" vertical="center"/>
    </xf>
    <xf numFmtId="3" fontId="76" fillId="8" borderId="158" xfId="0" applyNumberFormat="1" applyFont="1" applyFill="1" applyBorder="1" applyAlignment="1">
      <alignment horizontal="right" vertical="center"/>
    </xf>
    <xf numFmtId="3" fontId="34" fillId="4" borderId="36" xfId="0" applyNumberFormat="1" applyFont="1" applyFill="1" applyBorder="1" applyAlignment="1">
      <alignment horizontal="left" vertical="center"/>
    </xf>
    <xf numFmtId="0" fontId="34" fillId="4" borderId="88" xfId="0" applyFont="1" applyFill="1" applyBorder="1" applyAlignment="1">
      <alignment horizontal="left" vertical="center" wrapText="1"/>
    </xf>
    <xf numFmtId="3" fontId="34" fillId="0" borderId="91" xfId="0" applyNumberFormat="1" applyFont="1" applyBorder="1" applyAlignment="1">
      <alignment horizontal="left" vertical="center"/>
    </xf>
    <xf numFmtId="3" fontId="76" fillId="8" borderId="51" xfId="0" applyNumberFormat="1" applyFont="1" applyFill="1" applyBorder="1" applyAlignment="1">
      <alignment horizontal="right" vertical="center"/>
    </xf>
    <xf numFmtId="3" fontId="77" fillId="16" borderId="117" xfId="0" applyNumberFormat="1" applyFont="1" applyFill="1" applyBorder="1" applyAlignment="1" applyProtection="1">
      <alignment vertical="center"/>
      <protection locked="0"/>
    </xf>
    <xf numFmtId="3" fontId="76" fillId="8" borderId="159" xfId="0" applyNumberFormat="1" applyFont="1" applyFill="1" applyBorder="1" applyAlignment="1" applyProtection="1">
      <alignment horizontal="right" vertical="center"/>
      <protection locked="0"/>
    </xf>
    <xf numFmtId="3" fontId="7" fillId="6" borderId="83" xfId="0" applyNumberFormat="1" applyFont="1" applyFill="1" applyBorder="1" applyAlignment="1">
      <alignment vertical="center"/>
    </xf>
    <xf numFmtId="3" fontId="78" fillId="0" borderId="28" xfId="3" applyNumberFormat="1" applyFont="1" applyBorder="1" applyProtection="1">
      <protection locked="0"/>
    </xf>
    <xf numFmtId="3" fontId="57" fillId="20" borderId="30" xfId="3" applyNumberFormat="1" applyFont="1" applyFill="1" applyBorder="1" applyAlignment="1">
      <alignment horizontal="right" vertical="center" wrapText="1"/>
    </xf>
    <xf numFmtId="0" fontId="0" fillId="0" borderId="57" xfId="0" applyBorder="1" applyAlignment="1">
      <alignment horizontal="center" vertical="center"/>
    </xf>
    <xf numFmtId="0" fontId="33" fillId="0" borderId="57" xfId="0" applyFont="1" applyBorder="1" applyAlignment="1">
      <alignment horizontal="center" vertical="center" wrapText="1"/>
    </xf>
    <xf numFmtId="0" fontId="0" fillId="0" borderId="52" xfId="0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0" fontId="0" fillId="0" borderId="46" xfId="0" applyBorder="1" applyAlignment="1">
      <alignment horizontal="center" vertical="center"/>
    </xf>
    <xf numFmtId="2" fontId="67" fillId="7" borderId="160" xfId="3" applyNumberFormat="1" applyFont="1" applyFill="1" applyBorder="1" applyAlignment="1">
      <alignment horizontal="center" vertical="center" wrapText="1"/>
    </xf>
    <xf numFmtId="2" fontId="67" fillId="7" borderId="103" xfId="3" applyNumberFormat="1" applyFont="1" applyFill="1" applyBorder="1" applyAlignment="1">
      <alignment horizontal="center" vertical="center" wrapText="1"/>
    </xf>
    <xf numFmtId="0" fontId="34" fillId="4" borderId="71" xfId="0" applyFont="1" applyFill="1" applyBorder="1" applyAlignment="1">
      <alignment vertical="center"/>
    </xf>
    <xf numFmtId="0" fontId="0" fillId="0" borderId="88" xfId="0" applyBorder="1" applyAlignment="1">
      <alignment vertical="center"/>
    </xf>
    <xf numFmtId="3" fontId="76" fillId="8" borderId="161" xfId="0" applyNumberFormat="1" applyFont="1" applyFill="1" applyBorder="1" applyAlignment="1">
      <alignment horizontal="right" vertical="center"/>
    </xf>
    <xf numFmtId="3" fontId="34" fillId="0" borderId="163" xfId="0" applyNumberFormat="1" applyFont="1" applyBorder="1" applyAlignment="1" applyProtection="1">
      <alignment vertical="center"/>
      <protection locked="0"/>
    </xf>
    <xf numFmtId="3" fontId="34" fillId="0" borderId="164" xfId="0" applyNumberFormat="1" applyFont="1" applyBorder="1" applyAlignment="1" applyProtection="1">
      <alignment vertical="center"/>
      <protection locked="0"/>
    </xf>
    <xf numFmtId="3" fontId="34" fillId="0" borderId="162" xfId="0" applyNumberFormat="1" applyFont="1" applyBorder="1" applyAlignment="1" applyProtection="1">
      <alignment vertical="center"/>
      <protection locked="0"/>
    </xf>
    <xf numFmtId="0" fontId="0" fillId="0" borderId="25" xfId="0" applyBorder="1" applyAlignment="1">
      <alignment vertical="center"/>
    </xf>
    <xf numFmtId="3" fontId="54" fillId="0" borderId="0" xfId="3" applyNumberFormat="1" applyFont="1" applyAlignment="1">
      <alignment horizontal="right" vertical="center"/>
    </xf>
    <xf numFmtId="3" fontId="47" fillId="0" borderId="0" xfId="3" applyNumberFormat="1" applyAlignment="1">
      <alignment horizontal="right" vertical="center"/>
    </xf>
    <xf numFmtId="3" fontId="34" fillId="0" borderId="23" xfId="0" applyNumberFormat="1" applyFont="1" applyBorder="1" applyAlignment="1">
      <alignment horizontal="center" vertical="center"/>
    </xf>
    <xf numFmtId="3" fontId="7" fillId="8" borderId="161" xfId="0" applyNumberFormat="1" applyFont="1" applyFill="1" applyBorder="1" applyAlignment="1">
      <alignment horizontal="right" vertical="center"/>
    </xf>
    <xf numFmtId="0" fontId="34" fillId="0" borderId="21" xfId="0" applyFont="1" applyBorder="1" applyAlignment="1">
      <alignment vertical="center"/>
    </xf>
    <xf numFmtId="0" fontId="34" fillId="4" borderId="88" xfId="0" applyFont="1" applyFill="1" applyBorder="1" applyAlignment="1">
      <alignment vertical="center"/>
    </xf>
    <xf numFmtId="3" fontId="34" fillId="0" borderId="165" xfId="0" applyNumberFormat="1" applyFont="1" applyBorder="1" applyAlignment="1" applyProtection="1">
      <alignment vertical="center"/>
      <protection locked="0"/>
    </xf>
    <xf numFmtId="3" fontId="34" fillId="0" borderId="166" xfId="0" applyNumberFormat="1" applyFont="1" applyBorder="1" applyAlignment="1" applyProtection="1">
      <alignment vertical="center"/>
      <protection locked="0"/>
    </xf>
    <xf numFmtId="3" fontId="34" fillId="0" borderId="167" xfId="0" applyNumberFormat="1" applyFont="1" applyBorder="1" applyAlignment="1" applyProtection="1">
      <alignment vertical="center"/>
      <protection locked="0"/>
    </xf>
    <xf numFmtId="0" fontId="34" fillId="0" borderId="61" xfId="0" applyFont="1" applyBorder="1" applyAlignment="1">
      <alignment vertical="center"/>
    </xf>
    <xf numFmtId="3" fontId="68" fillId="23" borderId="23" xfId="0" applyNumberFormat="1" applyFont="1" applyFill="1" applyBorder="1" applyAlignment="1">
      <alignment horizontal="left" vertical="center"/>
    </xf>
    <xf numFmtId="3" fontId="18" fillId="24" borderId="68" xfId="0" applyNumberFormat="1" applyFont="1" applyFill="1" applyBorder="1" applyAlignment="1">
      <alignment vertical="center"/>
    </xf>
    <xf numFmtId="3" fontId="18" fillId="24" borderId="41" xfId="0" applyNumberFormat="1" applyFont="1" applyFill="1" applyBorder="1" applyAlignment="1">
      <alignment vertical="center"/>
    </xf>
    <xf numFmtId="3" fontId="68" fillId="24" borderId="23" xfId="0" applyNumberFormat="1" applyFont="1" applyFill="1" applyBorder="1" applyAlignment="1">
      <alignment horizontal="left" vertical="center"/>
    </xf>
    <xf numFmtId="3" fontId="34" fillId="0" borderId="168" xfId="0" applyNumberFormat="1" applyFont="1" applyBorder="1" applyAlignment="1" applyProtection="1">
      <alignment vertical="center"/>
      <protection locked="0"/>
    </xf>
    <xf numFmtId="3" fontId="34" fillId="0" borderId="169" xfId="0" applyNumberFormat="1" applyFont="1" applyBorder="1" applyAlignment="1" applyProtection="1">
      <alignment vertical="center"/>
      <protection locked="0"/>
    </xf>
    <xf numFmtId="0" fontId="60" fillId="0" borderId="55" xfId="0" applyFont="1" applyBorder="1" applyAlignment="1">
      <alignment horizontal="left" vertical="center" wrapText="1"/>
    </xf>
    <xf numFmtId="0" fontId="34" fillId="0" borderId="111" xfId="0" applyFont="1" applyBorder="1" applyAlignment="1">
      <alignment horizontal="center" vertical="center"/>
    </xf>
    <xf numFmtId="0" fontId="34" fillId="23" borderId="68" xfId="0" applyFont="1" applyFill="1" applyBorder="1" applyAlignment="1">
      <alignment vertical="center"/>
    </xf>
    <xf numFmtId="3" fontId="68" fillId="23" borderId="46" xfId="0" applyNumberFormat="1" applyFont="1" applyFill="1" applyBorder="1" applyAlignment="1">
      <alignment vertical="center"/>
    </xf>
    <xf numFmtId="3" fontId="68" fillId="24" borderId="68" xfId="0" applyNumberFormat="1" applyFont="1" applyFill="1" applyBorder="1" applyAlignment="1">
      <alignment vertical="center"/>
    </xf>
    <xf numFmtId="3" fontId="68" fillId="24" borderId="41" xfId="0" applyNumberFormat="1" applyFont="1" applyFill="1" applyBorder="1" applyAlignment="1">
      <alignment vertical="center"/>
    </xf>
    <xf numFmtId="3" fontId="68" fillId="23" borderId="41" xfId="0" applyNumberFormat="1" applyFont="1" applyFill="1" applyBorder="1" applyAlignment="1">
      <alignment vertical="center"/>
    </xf>
    <xf numFmtId="3" fontId="68" fillId="24" borderId="24" xfId="0" applyNumberFormat="1" applyFont="1" applyFill="1" applyBorder="1" applyAlignment="1">
      <alignment horizontal="left" vertical="center"/>
    </xf>
    <xf numFmtId="3" fontId="18" fillId="24" borderId="60" xfId="0" applyNumberFormat="1" applyFont="1" applyFill="1" applyBorder="1" applyAlignment="1">
      <alignment vertical="center"/>
    </xf>
    <xf numFmtId="3" fontId="18" fillId="24" borderId="42" xfId="0" applyNumberFormat="1" applyFont="1" applyFill="1" applyBorder="1" applyAlignment="1">
      <alignment vertical="center"/>
    </xf>
    <xf numFmtId="3" fontId="34" fillId="0" borderId="170" xfId="0" applyNumberFormat="1" applyFont="1" applyBorder="1" applyAlignment="1" applyProtection="1">
      <alignment vertical="center"/>
      <protection locked="0"/>
    </xf>
    <xf numFmtId="3" fontId="34" fillId="0" borderId="171" xfId="0" applyNumberFormat="1" applyFont="1" applyBorder="1" applyAlignment="1" applyProtection="1">
      <alignment vertical="center"/>
      <protection locked="0"/>
    </xf>
    <xf numFmtId="3" fontId="34" fillId="0" borderId="75" xfId="0" applyNumberFormat="1" applyFont="1" applyBorder="1" applyAlignment="1" applyProtection="1">
      <alignment vertical="center"/>
      <protection locked="0"/>
    </xf>
    <xf numFmtId="3" fontId="34" fillId="0" borderId="75" xfId="0" applyNumberFormat="1" applyFont="1" applyBorder="1" applyAlignment="1">
      <alignment vertical="center"/>
    </xf>
    <xf numFmtId="3" fontId="34" fillId="4" borderId="41" xfId="0" applyNumberFormat="1" applyFont="1" applyFill="1" applyBorder="1" applyAlignment="1">
      <alignment horizontal="left" vertical="center"/>
    </xf>
    <xf numFmtId="0" fontId="34" fillId="0" borderId="23" xfId="0" applyFont="1" applyBorder="1" applyAlignment="1">
      <alignment vertical="center" wrapText="1"/>
    </xf>
    <xf numFmtId="0" fontId="34" fillId="0" borderId="23" xfId="0" applyFont="1" applyBorder="1" applyAlignment="1">
      <alignment wrapText="1"/>
    </xf>
    <xf numFmtId="3" fontId="34" fillId="0" borderId="94" xfId="0" applyNumberFormat="1" applyFont="1" applyBorder="1" applyAlignment="1" applyProtection="1">
      <alignment vertical="center"/>
      <protection locked="0"/>
    </xf>
    <xf numFmtId="3" fontId="34" fillId="0" borderId="21" xfId="0" applyNumberFormat="1" applyFont="1" applyBorder="1" applyAlignment="1" applyProtection="1">
      <alignment vertical="center"/>
      <protection locked="0"/>
    </xf>
    <xf numFmtId="0" fontId="34" fillId="0" borderId="97" xfId="0" applyFont="1" applyBorder="1" applyAlignment="1">
      <alignment horizontal="center" vertical="center"/>
    </xf>
    <xf numFmtId="0" fontId="0" fillId="0" borderId="76" xfId="0" applyBorder="1" applyAlignment="1">
      <alignment vertical="center"/>
    </xf>
    <xf numFmtId="3" fontId="34" fillId="0" borderId="172" xfId="0" applyNumberFormat="1" applyFont="1" applyBorder="1" applyAlignment="1">
      <alignment vertical="center"/>
    </xf>
    <xf numFmtId="3" fontId="34" fillId="0" borderId="172" xfId="0" applyNumberFormat="1" applyFont="1" applyBorder="1" applyAlignment="1" applyProtection="1">
      <alignment vertical="center"/>
      <protection locked="0"/>
    </xf>
    <xf numFmtId="3" fontId="34" fillId="0" borderId="173" xfId="0" applyNumberFormat="1" applyFont="1" applyBorder="1" applyAlignment="1" applyProtection="1">
      <alignment vertical="center"/>
      <protection locked="0"/>
    </xf>
    <xf numFmtId="3" fontId="34" fillId="11" borderId="79" xfId="0" applyNumberFormat="1" applyFont="1" applyFill="1" applyBorder="1" applyAlignment="1" applyProtection="1">
      <alignment vertical="center"/>
      <protection locked="0"/>
    </xf>
    <xf numFmtId="3" fontId="34" fillId="0" borderId="68" xfId="0" applyNumberFormat="1" applyFont="1" applyBorder="1" applyAlignment="1">
      <alignment vertical="center"/>
    </xf>
    <xf numFmtId="3" fontId="7" fillId="8" borderId="158" xfId="0" applyNumberFormat="1" applyFont="1" applyFill="1" applyBorder="1" applyAlignment="1">
      <alignment horizontal="right" vertical="center"/>
    </xf>
    <xf numFmtId="3" fontId="82" fillId="0" borderId="36" xfId="0" applyNumberFormat="1" applyFont="1" applyBorder="1" applyAlignment="1">
      <alignment horizontal="left" vertical="center"/>
    </xf>
    <xf numFmtId="0" fontId="82" fillId="0" borderId="75" xfId="0" applyFont="1" applyBorder="1" applyAlignment="1">
      <alignment vertical="center"/>
    </xf>
    <xf numFmtId="0" fontId="49" fillId="0" borderId="32" xfId="3" applyFont="1" applyBorder="1" applyAlignment="1">
      <alignment horizontal="left" vertical="top" wrapText="1"/>
    </xf>
    <xf numFmtId="3" fontId="60" fillId="0" borderId="174" xfId="3" applyNumberFormat="1" applyFont="1" applyBorder="1" applyProtection="1">
      <protection locked="0"/>
    </xf>
    <xf numFmtId="0" fontId="83" fillId="25" borderId="32" xfId="3" applyFont="1" applyFill="1" applyBorder="1" applyAlignment="1">
      <alignment vertical="top" wrapText="1"/>
    </xf>
    <xf numFmtId="3" fontId="84" fillId="25" borderId="28" xfId="3" applyNumberFormat="1" applyFont="1" applyFill="1" applyBorder="1" applyAlignment="1" applyProtection="1">
      <alignment vertical="center"/>
      <protection locked="0"/>
    </xf>
    <xf numFmtId="3" fontId="84" fillId="25" borderId="75" xfId="3" applyNumberFormat="1" applyFont="1" applyFill="1" applyBorder="1" applyAlignment="1">
      <alignment vertical="center"/>
    </xf>
    <xf numFmtId="0" fontId="85" fillId="0" borderId="23" xfId="3" applyFont="1" applyBorder="1" applyAlignment="1">
      <alignment horizontal="center" vertical="center"/>
    </xf>
    <xf numFmtId="49" fontId="34" fillId="0" borderId="30" xfId="0" applyNumberFormat="1" applyFont="1" applyBorder="1" applyAlignment="1">
      <alignment horizontal="left" vertical="center"/>
    </xf>
    <xf numFmtId="49" fontId="60" fillId="0" borderId="71" xfId="0" applyNumberFormat="1" applyFont="1" applyBorder="1" applyAlignment="1">
      <alignment horizontal="left" vertical="center" wrapText="1"/>
    </xf>
    <xf numFmtId="49" fontId="34" fillId="0" borderId="32" xfId="0" applyNumberFormat="1" applyFont="1" applyBorder="1" applyAlignment="1">
      <alignment horizontal="left" vertical="center"/>
    </xf>
    <xf numFmtId="49" fontId="36" fillId="4" borderId="23" xfId="0" applyNumberFormat="1" applyFont="1" applyFill="1" applyBorder="1" applyAlignment="1">
      <alignment horizontal="left" vertical="center" wrapText="1"/>
    </xf>
    <xf numFmtId="3" fontId="34" fillId="0" borderId="30" xfId="0" applyNumberFormat="1" applyFont="1" applyBorder="1" applyAlignment="1">
      <alignment horizontal="center" vertical="center"/>
    </xf>
    <xf numFmtId="0" fontId="49" fillId="0" borderId="71" xfId="3" applyFont="1" applyBorder="1" applyAlignment="1">
      <alignment vertical="top" wrapText="1"/>
    </xf>
    <xf numFmtId="0" fontId="49" fillId="0" borderId="33" xfId="3" applyFont="1" applyBorder="1" applyAlignment="1">
      <alignment vertical="top" wrapText="1"/>
    </xf>
    <xf numFmtId="3" fontId="60" fillId="0" borderId="76" xfId="3" applyNumberFormat="1" applyFont="1" applyBorder="1"/>
    <xf numFmtId="3" fontId="60" fillId="0" borderId="175" xfId="3" applyNumberFormat="1" applyFont="1" applyBorder="1"/>
    <xf numFmtId="3" fontId="34" fillId="0" borderId="176" xfId="0" applyNumberFormat="1" applyFont="1" applyBorder="1" applyAlignment="1" applyProtection="1">
      <alignment vertical="center"/>
      <protection locked="0"/>
    </xf>
    <xf numFmtId="3" fontId="77" fillId="16" borderId="67" xfId="0" applyNumberFormat="1" applyFont="1" applyFill="1" applyBorder="1" applyAlignment="1" applyProtection="1">
      <alignment vertical="center"/>
      <protection locked="0"/>
    </xf>
    <xf numFmtId="3" fontId="76" fillId="8" borderId="177" xfId="0" applyNumberFormat="1" applyFont="1" applyFill="1" applyBorder="1" applyAlignment="1" applyProtection="1">
      <alignment horizontal="right" vertical="center"/>
      <protection locked="0"/>
    </xf>
    <xf numFmtId="3" fontId="7" fillId="6" borderId="54" xfId="0" applyNumberFormat="1" applyFont="1" applyFill="1" applyBorder="1" applyAlignment="1">
      <alignment vertical="center"/>
    </xf>
    <xf numFmtId="3" fontId="18" fillId="7" borderId="36" xfId="0" applyNumberFormat="1" applyFont="1" applyFill="1" applyBorder="1" applyAlignment="1">
      <alignment vertical="center"/>
    </xf>
    <xf numFmtId="3" fontId="34" fillId="0" borderId="55" xfId="0" applyNumberFormat="1" applyFont="1" applyBorder="1" applyAlignment="1" applyProtection="1">
      <alignment vertical="center"/>
      <protection locked="0"/>
    </xf>
    <xf numFmtId="3" fontId="34" fillId="0" borderId="178" xfId="0" applyNumberFormat="1" applyFont="1" applyBorder="1" applyAlignment="1" applyProtection="1">
      <alignment vertical="center"/>
      <protection locked="0"/>
    </xf>
    <xf numFmtId="3" fontId="7" fillId="6" borderId="36" xfId="0" applyNumberFormat="1" applyFont="1" applyFill="1" applyBorder="1" applyAlignment="1">
      <alignment horizontal="right" vertical="center"/>
    </xf>
    <xf numFmtId="3" fontId="34" fillId="0" borderId="36" xfId="0" applyNumberFormat="1" applyFont="1" applyBorder="1" applyAlignment="1" applyProtection="1">
      <alignment horizontal="right" vertical="center"/>
      <protection locked="0"/>
    </xf>
    <xf numFmtId="3" fontId="34" fillId="0" borderId="61" xfId="0" applyNumberFormat="1" applyFont="1" applyBorder="1" applyAlignment="1" applyProtection="1">
      <alignment horizontal="right" vertical="center"/>
      <protection locked="0"/>
    </xf>
    <xf numFmtId="3" fontId="34" fillId="0" borderId="61" xfId="0" applyNumberFormat="1" applyFont="1" applyBorder="1" applyAlignment="1" applyProtection="1">
      <alignment vertical="center"/>
      <protection locked="0"/>
    </xf>
    <xf numFmtId="3" fontId="7" fillId="6" borderId="61" xfId="0" applyNumberFormat="1" applyFont="1" applyFill="1" applyBorder="1" applyAlignment="1">
      <alignment horizontal="right" vertical="center"/>
    </xf>
    <xf numFmtId="3" fontId="76" fillId="8" borderId="179" xfId="0" applyNumberFormat="1" applyFont="1" applyFill="1" applyBorder="1" applyAlignment="1">
      <alignment horizontal="right" vertical="center"/>
    </xf>
    <xf numFmtId="3" fontId="34" fillId="0" borderId="71" xfId="0" applyNumberFormat="1" applyFont="1" applyBorder="1" applyAlignment="1" applyProtection="1">
      <alignment vertical="center"/>
      <protection locked="0"/>
    </xf>
    <xf numFmtId="3" fontId="34" fillId="0" borderId="91" xfId="0" applyNumberFormat="1" applyFont="1" applyBorder="1" applyAlignment="1" applyProtection="1">
      <alignment vertical="center"/>
      <protection locked="0"/>
    </xf>
    <xf numFmtId="3" fontId="18" fillId="7" borderId="36" xfId="0" applyNumberFormat="1" applyFont="1" applyFill="1" applyBorder="1" applyAlignment="1">
      <alignment horizontal="right" vertical="center"/>
    </xf>
    <xf numFmtId="3" fontId="34" fillId="0" borderId="180" xfId="0" applyNumberFormat="1" applyFont="1" applyBorder="1" applyAlignment="1" applyProtection="1">
      <alignment vertical="center"/>
      <protection locked="0"/>
    </xf>
    <xf numFmtId="3" fontId="68" fillId="23" borderId="61" xfId="0" applyNumberFormat="1" applyFont="1" applyFill="1" applyBorder="1" applyAlignment="1">
      <alignment vertical="center"/>
    </xf>
    <xf numFmtId="3" fontId="68" fillId="24" borderId="36" xfId="0" applyNumberFormat="1" applyFont="1" applyFill="1" applyBorder="1" applyAlignment="1">
      <alignment vertical="center"/>
    </xf>
    <xf numFmtId="3" fontId="34" fillId="0" borderId="181" xfId="0" applyNumberFormat="1" applyFont="1" applyBorder="1" applyAlignment="1" applyProtection="1">
      <alignment vertical="center"/>
      <protection locked="0"/>
    </xf>
    <xf numFmtId="3" fontId="76" fillId="8" borderId="91" xfId="0" applyNumberFormat="1" applyFont="1" applyFill="1" applyBorder="1" applyAlignment="1">
      <alignment horizontal="right" vertical="center"/>
    </xf>
    <xf numFmtId="3" fontId="18" fillId="24" borderId="36" xfId="0" applyNumberFormat="1" applyFont="1" applyFill="1" applyBorder="1" applyAlignment="1">
      <alignment vertical="center"/>
    </xf>
    <xf numFmtId="3" fontId="7" fillId="6" borderId="61" xfId="0" applyNumberFormat="1" applyFont="1" applyFill="1" applyBorder="1" applyAlignment="1">
      <alignment vertical="center"/>
    </xf>
    <xf numFmtId="3" fontId="34" fillId="0" borderId="111" xfId="0" applyNumberFormat="1" applyFont="1" applyBorder="1" applyAlignment="1" applyProtection="1">
      <alignment vertical="center"/>
      <protection locked="0"/>
    </xf>
    <xf numFmtId="3" fontId="68" fillId="23" borderId="36" xfId="0" applyNumberFormat="1" applyFont="1" applyFill="1" applyBorder="1" applyAlignment="1">
      <alignment vertical="center"/>
    </xf>
    <xf numFmtId="3" fontId="18" fillId="24" borderId="55" xfId="0" applyNumberFormat="1" applyFont="1" applyFill="1" applyBorder="1" applyAlignment="1">
      <alignment vertical="center"/>
    </xf>
    <xf numFmtId="3" fontId="7" fillId="8" borderId="179" xfId="0" applyNumberFormat="1" applyFont="1" applyFill="1" applyBorder="1" applyAlignment="1">
      <alignment horizontal="right" vertical="center"/>
    </xf>
    <xf numFmtId="3" fontId="18" fillId="7" borderId="32" xfId="0" applyNumberFormat="1" applyFont="1" applyFill="1" applyBorder="1" applyAlignment="1">
      <alignment vertical="center"/>
    </xf>
    <xf numFmtId="3" fontId="7" fillId="6" borderId="32" xfId="0" applyNumberFormat="1" applyFont="1" applyFill="1" applyBorder="1" applyAlignment="1">
      <alignment horizontal="right" vertical="center"/>
    </xf>
    <xf numFmtId="3" fontId="34" fillId="0" borderId="182" xfId="0" applyNumberFormat="1" applyFont="1" applyBorder="1" applyAlignment="1" applyProtection="1">
      <alignment vertical="center"/>
      <protection locked="0"/>
    </xf>
    <xf numFmtId="3" fontId="34" fillId="10" borderId="36" xfId="0" applyNumberFormat="1" applyFont="1" applyFill="1" applyBorder="1" applyAlignment="1" applyProtection="1">
      <alignment vertical="center"/>
      <protection locked="0"/>
    </xf>
    <xf numFmtId="3" fontId="34" fillId="0" borderId="61" xfId="0" applyNumberFormat="1" applyFont="1" applyBorder="1" applyAlignment="1">
      <alignment vertical="center"/>
    </xf>
    <xf numFmtId="3" fontId="7" fillId="6" borderId="36" xfId="0" applyNumberFormat="1" applyFont="1" applyFill="1" applyBorder="1" applyAlignment="1">
      <alignment vertical="center"/>
    </xf>
    <xf numFmtId="3" fontId="7" fillId="12" borderId="36" xfId="0" applyNumberFormat="1" applyFont="1" applyFill="1" applyBorder="1" applyAlignment="1">
      <alignment vertical="center"/>
    </xf>
    <xf numFmtId="3" fontId="7" fillId="8" borderId="91" xfId="0" applyNumberFormat="1" applyFont="1" applyFill="1" applyBorder="1" applyAlignment="1">
      <alignment horizontal="right" vertical="center"/>
    </xf>
    <xf numFmtId="3" fontId="18" fillId="17" borderId="36" xfId="0" applyNumberFormat="1" applyFont="1" applyFill="1" applyBorder="1" applyAlignment="1" applyProtection="1">
      <alignment vertical="center"/>
      <protection locked="0"/>
    </xf>
    <xf numFmtId="3" fontId="34" fillId="0" borderId="63" xfId="0" applyNumberFormat="1" applyFont="1" applyBorder="1" applyAlignment="1" applyProtection="1">
      <alignment vertical="center"/>
      <protection locked="0"/>
    </xf>
    <xf numFmtId="3" fontId="23" fillId="16" borderId="73" xfId="0" applyNumberFormat="1" applyFont="1" applyFill="1" applyBorder="1" applyAlignment="1" applyProtection="1">
      <alignment vertical="center"/>
      <protection locked="0"/>
    </xf>
    <xf numFmtId="3" fontId="34" fillId="0" borderId="90" xfId="0" applyNumberFormat="1" applyFont="1" applyBorder="1" applyAlignment="1" applyProtection="1">
      <alignment vertical="center"/>
      <protection locked="0"/>
    </xf>
    <xf numFmtId="3" fontId="7" fillId="6" borderId="105" xfId="0" applyNumberFormat="1" applyFont="1" applyFill="1" applyBorder="1" applyAlignment="1">
      <alignment horizontal="right" vertical="center"/>
    </xf>
    <xf numFmtId="3" fontId="18" fillId="6" borderId="54" xfId="0" applyNumberFormat="1" applyFont="1" applyFill="1" applyBorder="1" applyAlignment="1">
      <alignment horizontal="right" vertical="center"/>
    </xf>
    <xf numFmtId="3" fontId="34" fillId="11" borderId="32" xfId="0" applyNumberFormat="1" applyFont="1" applyFill="1" applyBorder="1" applyAlignment="1" applyProtection="1">
      <alignment vertical="center"/>
      <protection locked="0"/>
    </xf>
    <xf numFmtId="3" fontId="18" fillId="7" borderId="55" xfId="0" applyNumberFormat="1" applyFont="1" applyFill="1" applyBorder="1" applyAlignment="1">
      <alignment vertical="center"/>
    </xf>
    <xf numFmtId="3" fontId="34" fillId="9" borderId="36" xfId="0" applyNumberFormat="1" applyFont="1" applyFill="1" applyBorder="1" applyAlignment="1" applyProtection="1">
      <alignment vertical="center"/>
      <protection locked="0"/>
    </xf>
    <xf numFmtId="3" fontId="7" fillId="6" borderId="105" xfId="0" applyNumberFormat="1" applyFont="1" applyFill="1" applyBorder="1" applyAlignment="1">
      <alignment vertical="center"/>
    </xf>
    <xf numFmtId="3" fontId="18" fillId="7" borderId="36" xfId="0" applyNumberFormat="1" applyFont="1" applyFill="1" applyBorder="1" applyAlignment="1" applyProtection="1">
      <alignment vertical="center"/>
      <protection locked="0"/>
    </xf>
    <xf numFmtId="3" fontId="34" fillId="0" borderId="183" xfId="0" applyNumberFormat="1" applyFont="1" applyBorder="1" applyAlignment="1" applyProtection="1">
      <alignment vertical="center"/>
      <protection locked="0"/>
    </xf>
    <xf numFmtId="3" fontId="54" fillId="6" borderId="54" xfId="0" applyNumberFormat="1" applyFont="1" applyFill="1" applyBorder="1" applyAlignment="1">
      <alignment horizontal="right" vertical="center"/>
    </xf>
    <xf numFmtId="3" fontId="69" fillId="7" borderId="36" xfId="0" applyNumberFormat="1" applyFont="1" applyFill="1" applyBorder="1" applyAlignment="1">
      <alignment horizontal="right" vertical="center"/>
    </xf>
    <xf numFmtId="3" fontId="36" fillId="0" borderId="36" xfId="0" applyNumberFormat="1" applyFont="1" applyBorder="1" applyAlignment="1" applyProtection="1">
      <alignment horizontal="right" vertical="center"/>
      <protection locked="0"/>
    </xf>
    <xf numFmtId="3" fontId="7" fillId="6" borderId="54" xfId="0" applyNumberFormat="1" applyFont="1" applyFill="1" applyBorder="1" applyAlignment="1">
      <alignment horizontal="right" vertical="center" wrapText="1"/>
    </xf>
    <xf numFmtId="165" fontId="34" fillId="0" borderId="91" xfId="1" applyNumberFormat="1" applyFont="1" applyFill="1" applyBorder="1" applyAlignment="1" applyProtection="1">
      <alignment horizontal="right" vertical="center" wrapText="1"/>
      <protection locked="0"/>
    </xf>
    <xf numFmtId="3" fontId="34" fillId="0" borderId="111" xfId="0" applyNumberFormat="1" applyFont="1" applyBorder="1" applyAlignment="1" applyProtection="1">
      <alignment horizontal="right" vertical="center"/>
      <protection locked="0"/>
    </xf>
    <xf numFmtId="0" fontId="53" fillId="19" borderId="183" xfId="3" applyFont="1" applyFill="1" applyBorder="1" applyAlignment="1">
      <alignment horizontal="center" vertical="center" wrapText="1"/>
    </xf>
    <xf numFmtId="3" fontId="57" fillId="20" borderId="0" xfId="3" applyNumberFormat="1" applyFont="1" applyFill="1" applyAlignment="1">
      <alignment horizontal="right" vertical="center" wrapText="1"/>
    </xf>
    <xf numFmtId="3" fontId="56" fillId="21" borderId="73" xfId="3" applyNumberFormat="1" applyFont="1" applyFill="1" applyBorder="1" applyAlignment="1">
      <alignment horizontal="right" vertical="center" wrapText="1"/>
    </xf>
    <xf numFmtId="3" fontId="55" fillId="0" borderId="111" xfId="3" applyNumberFormat="1" applyFont="1" applyBorder="1" applyAlignment="1">
      <alignment horizontal="right" vertical="center" wrapText="1"/>
    </xf>
    <xf numFmtId="3" fontId="34" fillId="0" borderId="184" xfId="0" applyNumberFormat="1" applyFont="1" applyBorder="1" applyAlignment="1" applyProtection="1">
      <alignment vertical="center"/>
      <protection locked="0"/>
    </xf>
    <xf numFmtId="3" fontId="18" fillId="7" borderId="79" xfId="0" applyNumberFormat="1" applyFont="1" applyFill="1" applyBorder="1" applyAlignment="1">
      <alignment horizontal="right" vertical="center"/>
    </xf>
    <xf numFmtId="3" fontId="68" fillId="23" borderId="82" xfId="0" applyNumberFormat="1" applyFont="1" applyFill="1" applyBorder="1" applyAlignment="1">
      <alignment vertical="center"/>
    </xf>
    <xf numFmtId="3" fontId="68" fillId="24" borderId="79" xfId="0" applyNumberFormat="1" applyFont="1" applyFill="1" applyBorder="1" applyAlignment="1">
      <alignment vertical="center"/>
    </xf>
    <xf numFmtId="3" fontId="76" fillId="8" borderId="184" xfId="0" applyNumberFormat="1" applyFont="1" applyFill="1" applyBorder="1" applyAlignment="1">
      <alignment horizontal="right" vertical="center"/>
    </xf>
    <xf numFmtId="3" fontId="18" fillId="24" borderId="79" xfId="0" applyNumberFormat="1" applyFont="1" applyFill="1" applyBorder="1" applyAlignment="1">
      <alignment vertical="center"/>
    </xf>
    <xf numFmtId="3" fontId="7" fillId="6" borderId="82" xfId="0" applyNumberFormat="1" applyFont="1" applyFill="1" applyBorder="1" applyAlignment="1">
      <alignment vertical="center"/>
    </xf>
    <xf numFmtId="3" fontId="68" fillId="23" borderId="79" xfId="0" applyNumberFormat="1" applyFont="1" applyFill="1" applyBorder="1" applyAlignment="1">
      <alignment vertical="center"/>
    </xf>
    <xf numFmtId="3" fontId="18" fillId="24" borderId="81" xfId="0" applyNumberFormat="1" applyFont="1" applyFill="1" applyBorder="1" applyAlignment="1">
      <alignment vertical="center"/>
    </xf>
    <xf numFmtId="3" fontId="18" fillId="7" borderId="80" xfId="0" applyNumberFormat="1" applyFont="1" applyFill="1" applyBorder="1" applyAlignment="1">
      <alignment vertical="center"/>
    </xf>
    <xf numFmtId="3" fontId="34" fillId="10" borderId="79" xfId="0" applyNumberFormat="1" applyFont="1" applyFill="1" applyBorder="1" applyAlignment="1" applyProtection="1">
      <alignment vertical="center"/>
      <protection locked="0"/>
    </xf>
    <xf numFmtId="3" fontId="7" fillId="8" borderId="184" xfId="0" applyNumberFormat="1" applyFont="1" applyFill="1" applyBorder="1" applyAlignment="1">
      <alignment horizontal="right" vertical="center"/>
    </xf>
    <xf numFmtId="3" fontId="34" fillId="0" borderId="82" xfId="0" applyNumberFormat="1" applyFont="1" applyBorder="1" applyAlignment="1">
      <alignment vertical="center"/>
    </xf>
    <xf numFmtId="3" fontId="7" fillId="12" borderId="79" xfId="0" applyNumberFormat="1" applyFont="1" applyFill="1" applyBorder="1" applyAlignment="1">
      <alignment vertical="center"/>
    </xf>
    <xf numFmtId="3" fontId="34" fillId="0" borderId="104" xfId="0" applyNumberFormat="1" applyFont="1" applyBorder="1" applyAlignment="1" applyProtection="1">
      <alignment vertical="center"/>
      <protection locked="0"/>
    </xf>
    <xf numFmtId="3" fontId="23" fillId="16" borderId="85" xfId="0" applyNumberFormat="1" applyFont="1" applyFill="1" applyBorder="1" applyAlignment="1" applyProtection="1">
      <alignment vertical="center"/>
      <protection locked="0"/>
    </xf>
    <xf numFmtId="3" fontId="76" fillId="8" borderId="159" xfId="0" applyNumberFormat="1" applyFont="1" applyFill="1" applyBorder="1" applyAlignment="1">
      <alignment horizontal="right" vertical="center"/>
    </xf>
    <xf numFmtId="3" fontId="7" fillId="6" borderId="185" xfId="0" applyNumberFormat="1" applyFont="1" applyFill="1" applyBorder="1" applyAlignment="1">
      <alignment horizontal="right" vertical="center"/>
    </xf>
    <xf numFmtId="3" fontId="18" fillId="6" borderId="83" xfId="0" applyNumberFormat="1" applyFont="1" applyFill="1" applyBorder="1" applyAlignment="1">
      <alignment horizontal="right" vertical="center"/>
    </xf>
    <xf numFmtId="3" fontId="18" fillId="7" borderId="81" xfId="0" applyNumberFormat="1" applyFont="1" applyFill="1" applyBorder="1" applyAlignment="1">
      <alignment vertical="center"/>
    </xf>
    <xf numFmtId="3" fontId="18" fillId="7" borderId="82" xfId="0" applyNumberFormat="1" applyFont="1" applyFill="1" applyBorder="1" applyAlignment="1">
      <alignment vertical="center"/>
    </xf>
    <xf numFmtId="3" fontId="7" fillId="6" borderId="185" xfId="0" applyNumberFormat="1" applyFont="1" applyFill="1" applyBorder="1" applyAlignment="1">
      <alignment vertical="center"/>
    </xf>
    <xf numFmtId="3" fontId="54" fillId="6" borderId="83" xfId="0" applyNumberFormat="1" applyFont="1" applyFill="1" applyBorder="1" applyAlignment="1">
      <alignment horizontal="right" vertical="center"/>
    </xf>
    <xf numFmtId="3" fontId="69" fillId="7" borderId="79" xfId="0" applyNumberFormat="1" applyFont="1" applyFill="1" applyBorder="1" applyAlignment="1">
      <alignment horizontal="right" vertical="center"/>
    </xf>
    <xf numFmtId="3" fontId="36" fillId="0" borderId="79" xfId="0" applyNumberFormat="1" applyFont="1" applyBorder="1" applyAlignment="1" applyProtection="1">
      <alignment horizontal="right" vertical="center"/>
      <protection locked="0"/>
    </xf>
    <xf numFmtId="3" fontId="7" fillId="6" borderId="83" xfId="0" applyNumberFormat="1" applyFont="1" applyFill="1" applyBorder="1" applyAlignment="1">
      <alignment horizontal="right" vertical="center" wrapText="1"/>
    </xf>
    <xf numFmtId="3" fontId="34" fillId="0" borderId="80" xfId="0" applyNumberFormat="1" applyFont="1" applyBorder="1" applyAlignment="1" applyProtection="1">
      <alignment horizontal="right" vertical="center"/>
      <protection locked="0"/>
    </xf>
    <xf numFmtId="165" fontId="34" fillId="0" borderId="184" xfId="1" applyNumberFormat="1" applyFont="1" applyFill="1" applyBorder="1" applyAlignment="1" applyProtection="1">
      <alignment horizontal="right" vertical="center" wrapText="1"/>
      <protection locked="0"/>
    </xf>
    <xf numFmtId="3" fontId="34" fillId="0" borderId="84" xfId="0" applyNumberFormat="1" applyFont="1" applyBorder="1" applyAlignment="1" applyProtection="1">
      <alignment horizontal="right" vertical="center"/>
      <protection locked="0"/>
    </xf>
    <xf numFmtId="3" fontId="23" fillId="5" borderId="103" xfId="3" applyNumberFormat="1" applyFont="1" applyFill="1" applyBorder="1" applyAlignment="1">
      <alignment vertical="center"/>
    </xf>
    <xf numFmtId="3" fontId="34" fillId="0" borderId="94" xfId="3" applyNumberFormat="1" applyFont="1" applyBorder="1" applyAlignment="1">
      <alignment vertical="center"/>
    </xf>
    <xf numFmtId="3" fontId="34" fillId="0" borderId="76" xfId="3" applyNumberFormat="1" applyFont="1" applyBorder="1" applyAlignment="1">
      <alignment vertical="center"/>
    </xf>
    <xf numFmtId="0" fontId="53" fillId="19" borderId="142" xfId="3" applyFont="1" applyFill="1" applyBorder="1" applyAlignment="1">
      <alignment horizontal="center" vertical="center" wrapText="1"/>
    </xf>
    <xf numFmtId="3" fontId="58" fillId="0" borderId="111" xfId="3" applyNumberFormat="1" applyFont="1" applyBorder="1" applyAlignment="1">
      <alignment horizontal="right" vertical="center" wrapText="1"/>
    </xf>
    <xf numFmtId="0" fontId="71" fillId="19" borderId="35" xfId="3" applyFont="1" applyFill="1" applyBorder="1" applyAlignment="1">
      <alignment horizontal="center" vertical="center" wrapText="1"/>
    </xf>
    <xf numFmtId="3" fontId="7" fillId="6" borderId="25" xfId="0" applyNumberFormat="1" applyFont="1" applyFill="1" applyBorder="1" applyAlignment="1">
      <alignment horizontal="right" vertical="center"/>
    </xf>
    <xf numFmtId="0" fontId="34" fillId="13" borderId="23" xfId="0" applyFont="1" applyFill="1" applyBorder="1" applyAlignment="1">
      <alignment horizontal="center" vertical="center"/>
    </xf>
    <xf numFmtId="3" fontId="77" fillId="16" borderId="112" xfId="0" applyNumberFormat="1" applyFont="1" applyFill="1" applyBorder="1" applyAlignment="1" applyProtection="1">
      <alignment vertical="center"/>
      <protection locked="0"/>
    </xf>
    <xf numFmtId="3" fontId="7" fillId="6" borderId="26" xfId="0" applyNumberFormat="1" applyFont="1" applyFill="1" applyBorder="1" applyAlignment="1">
      <alignment vertical="center"/>
    </xf>
    <xf numFmtId="3" fontId="34" fillId="0" borderId="30" xfId="0" applyNumberFormat="1" applyFont="1" applyBorder="1" applyAlignment="1" applyProtection="1">
      <alignment vertical="center"/>
      <protection locked="0"/>
    </xf>
    <xf numFmtId="3" fontId="34" fillId="0" borderId="23" xfId="0" applyNumberFormat="1" applyFont="1" applyBorder="1" applyAlignment="1" applyProtection="1">
      <alignment horizontal="right" vertical="center"/>
      <protection locked="0"/>
    </xf>
    <xf numFmtId="3" fontId="34" fillId="0" borderId="25" xfId="0" applyNumberFormat="1" applyFont="1" applyBorder="1" applyAlignment="1" applyProtection="1">
      <alignment horizontal="right" vertical="center"/>
      <protection locked="0"/>
    </xf>
    <xf numFmtId="3" fontId="7" fillId="6" borderId="26" xfId="0" applyNumberFormat="1" applyFont="1" applyFill="1" applyBorder="1" applyAlignment="1">
      <alignment horizontal="right" vertical="center"/>
    </xf>
    <xf numFmtId="3" fontId="34" fillId="0" borderId="57" xfId="0" applyNumberFormat="1" applyFont="1" applyBorder="1" applyAlignment="1" applyProtection="1">
      <alignment vertical="center"/>
      <protection locked="0"/>
    </xf>
    <xf numFmtId="3" fontId="68" fillId="23" borderId="25" xfId="0" applyNumberFormat="1" applyFont="1" applyFill="1" applyBorder="1" applyAlignment="1">
      <alignment vertical="center"/>
    </xf>
    <xf numFmtId="3" fontId="68" fillId="24" borderId="23" xfId="0" applyNumberFormat="1" applyFont="1" applyFill="1" applyBorder="1" applyAlignment="1">
      <alignment vertical="center"/>
    </xf>
    <xf numFmtId="3" fontId="76" fillId="8" borderId="57" xfId="0" applyNumberFormat="1" applyFont="1" applyFill="1" applyBorder="1" applyAlignment="1">
      <alignment horizontal="right" vertical="center"/>
    </xf>
    <xf numFmtId="3" fontId="18" fillId="24" borderId="23" xfId="0" applyNumberFormat="1" applyFont="1" applyFill="1" applyBorder="1" applyAlignment="1">
      <alignment vertical="center"/>
    </xf>
    <xf numFmtId="3" fontId="7" fillId="6" borderId="25" xfId="0" applyNumberFormat="1" applyFont="1" applyFill="1" applyBorder="1" applyAlignment="1">
      <alignment vertical="center"/>
    </xf>
    <xf numFmtId="3" fontId="68" fillId="23" borderId="23" xfId="0" applyNumberFormat="1" applyFont="1" applyFill="1" applyBorder="1" applyAlignment="1">
      <alignment vertical="center"/>
    </xf>
    <xf numFmtId="3" fontId="18" fillId="24" borderId="24" xfId="0" applyNumberFormat="1" applyFont="1" applyFill="1" applyBorder="1" applyAlignment="1">
      <alignment vertical="center"/>
    </xf>
    <xf numFmtId="3" fontId="7" fillId="8" borderId="51" xfId="0" applyNumberFormat="1" applyFont="1" applyFill="1" applyBorder="1" applyAlignment="1">
      <alignment horizontal="right" vertical="center"/>
    </xf>
    <xf numFmtId="3" fontId="18" fillId="7" borderId="30" xfId="0" applyNumberFormat="1" applyFont="1" applyFill="1" applyBorder="1" applyAlignment="1">
      <alignment vertical="center"/>
    </xf>
    <xf numFmtId="3" fontId="34" fillId="10" borderId="23" xfId="0" applyNumberFormat="1" applyFont="1" applyFill="1" applyBorder="1" applyAlignment="1" applyProtection="1">
      <alignment vertical="center"/>
      <protection locked="0"/>
    </xf>
    <xf numFmtId="3" fontId="7" fillId="6" borderId="23" xfId="0" applyNumberFormat="1" applyFont="1" applyFill="1" applyBorder="1" applyAlignment="1">
      <alignment vertical="center"/>
    </xf>
    <xf numFmtId="3" fontId="7" fillId="12" borderId="23" xfId="0" applyNumberFormat="1" applyFont="1" applyFill="1" applyBorder="1" applyAlignment="1">
      <alignment vertical="center"/>
    </xf>
    <xf numFmtId="3" fontId="7" fillId="8" borderId="57" xfId="0" applyNumberFormat="1" applyFont="1" applyFill="1" applyBorder="1" applyAlignment="1">
      <alignment horizontal="right" vertical="center"/>
    </xf>
    <xf numFmtId="3" fontId="18" fillId="17" borderId="23" xfId="0" applyNumberFormat="1" applyFont="1" applyFill="1" applyBorder="1" applyAlignment="1" applyProtection="1">
      <alignment vertical="center"/>
      <protection locked="0"/>
    </xf>
    <xf numFmtId="3" fontId="34" fillId="0" borderId="59" xfId="0" applyNumberFormat="1" applyFont="1" applyBorder="1" applyAlignment="1" applyProtection="1">
      <alignment vertical="center"/>
      <protection locked="0"/>
    </xf>
    <xf numFmtId="3" fontId="23" fillId="16" borderId="39" xfId="0" applyNumberFormat="1" applyFont="1" applyFill="1" applyBorder="1" applyAlignment="1" applyProtection="1">
      <alignment vertical="center"/>
      <protection locked="0"/>
    </xf>
    <xf numFmtId="3" fontId="76" fillId="8" borderId="27" xfId="0" applyNumberFormat="1" applyFont="1" applyFill="1" applyBorder="1" applyAlignment="1">
      <alignment horizontal="right" vertical="center"/>
    </xf>
    <xf numFmtId="3" fontId="7" fillId="6" borderId="37" xfId="0" applyNumberFormat="1" applyFont="1" applyFill="1" applyBorder="1" applyAlignment="1">
      <alignment horizontal="right" vertical="center"/>
    </xf>
    <xf numFmtId="3" fontId="18" fillId="6" borderId="26" xfId="0" applyNumberFormat="1" applyFont="1" applyFill="1" applyBorder="1" applyAlignment="1">
      <alignment horizontal="right" vertical="center"/>
    </xf>
    <xf numFmtId="3" fontId="18" fillId="7" borderId="24" xfId="0" applyNumberFormat="1" applyFont="1" applyFill="1" applyBorder="1" applyAlignment="1">
      <alignment vertical="center"/>
    </xf>
    <xf numFmtId="3" fontId="34" fillId="9" borderId="23" xfId="0" applyNumberFormat="1" applyFont="1" applyFill="1" applyBorder="1" applyAlignment="1" applyProtection="1">
      <alignment vertical="center"/>
      <protection locked="0"/>
    </xf>
    <xf numFmtId="3" fontId="18" fillId="7" borderId="25" xfId="0" applyNumberFormat="1" applyFont="1" applyFill="1" applyBorder="1" applyAlignment="1">
      <alignment vertical="center"/>
    </xf>
    <xf numFmtId="3" fontId="7" fillId="6" borderId="37" xfId="0" applyNumberFormat="1" applyFont="1" applyFill="1" applyBorder="1" applyAlignment="1">
      <alignment vertical="center"/>
    </xf>
    <xf numFmtId="3" fontId="18" fillId="7" borderId="23" xfId="0" applyNumberFormat="1" applyFont="1" applyFill="1" applyBorder="1" applyAlignment="1" applyProtection="1">
      <alignment vertical="center"/>
      <protection locked="0"/>
    </xf>
    <xf numFmtId="3" fontId="34" fillId="0" borderId="92" xfId="0" applyNumberFormat="1" applyFont="1" applyBorder="1" applyAlignment="1" applyProtection="1">
      <alignment vertical="center"/>
      <protection locked="0"/>
    </xf>
    <xf numFmtId="3" fontId="54" fillId="6" borderId="26" xfId="0" applyNumberFormat="1" applyFont="1" applyFill="1" applyBorder="1" applyAlignment="1">
      <alignment horizontal="right" vertical="center"/>
    </xf>
    <xf numFmtId="3" fontId="69" fillId="7" borderId="23" xfId="0" applyNumberFormat="1" applyFont="1" applyFill="1" applyBorder="1" applyAlignment="1">
      <alignment horizontal="right" vertical="center"/>
    </xf>
    <xf numFmtId="3" fontId="36" fillId="0" borderId="23" xfId="0" applyNumberFormat="1" applyFont="1" applyBorder="1" applyAlignment="1" applyProtection="1">
      <alignment horizontal="right" vertical="center"/>
      <protection locked="0"/>
    </xf>
    <xf numFmtId="3" fontId="7" fillId="6" borderId="26" xfId="0" applyNumberFormat="1" applyFont="1" applyFill="1" applyBorder="1" applyAlignment="1">
      <alignment horizontal="right" vertical="center" wrapText="1"/>
    </xf>
    <xf numFmtId="3" fontId="34" fillId="0" borderId="30" xfId="0" applyNumberFormat="1" applyFont="1" applyBorder="1" applyAlignment="1" applyProtection="1">
      <alignment horizontal="right" vertical="center"/>
      <protection locked="0"/>
    </xf>
    <xf numFmtId="165" fontId="34" fillId="0" borderId="57" xfId="1" applyNumberFormat="1" applyFont="1" applyFill="1" applyBorder="1" applyAlignment="1" applyProtection="1">
      <alignment horizontal="right" vertical="center" wrapText="1"/>
      <protection locked="0"/>
    </xf>
    <xf numFmtId="3" fontId="34" fillId="0" borderId="44" xfId="0" applyNumberFormat="1" applyFont="1" applyBorder="1" applyAlignment="1" applyProtection="1">
      <alignment horizontal="right" vertical="center"/>
      <protection locked="0"/>
    </xf>
    <xf numFmtId="3" fontId="67" fillId="8" borderId="39" xfId="0" applyNumberFormat="1" applyFont="1" applyFill="1" applyBorder="1" applyAlignment="1">
      <alignment vertical="center"/>
    </xf>
    <xf numFmtId="3" fontId="23" fillId="5" borderId="160" xfId="3" applyNumberFormat="1" applyFont="1" applyFill="1" applyBorder="1" applyAlignment="1">
      <alignment vertical="center"/>
    </xf>
    <xf numFmtId="3" fontId="60" fillId="0" borderId="38" xfId="3" applyNumberFormat="1" applyFont="1" applyBorder="1"/>
    <xf numFmtId="3" fontId="60" fillId="0" borderId="174" xfId="3" applyNumberFormat="1" applyFont="1" applyBorder="1"/>
    <xf numFmtId="3" fontId="60" fillId="0" borderId="28" xfId="3" applyNumberFormat="1" applyFont="1" applyBorder="1"/>
    <xf numFmtId="3" fontId="60" fillId="0" borderId="29" xfId="3" applyNumberFormat="1" applyFont="1" applyBorder="1"/>
    <xf numFmtId="3" fontId="34" fillId="0" borderId="38" xfId="3" applyNumberFormat="1" applyFont="1" applyBorder="1" applyAlignment="1">
      <alignment vertical="center"/>
    </xf>
    <xf numFmtId="3" fontId="34" fillId="0" borderId="28" xfId="3" applyNumberFormat="1" applyFont="1" applyBorder="1"/>
    <xf numFmtId="3" fontId="34" fillId="0" borderId="38" xfId="3" applyNumberFormat="1" applyFont="1" applyBorder="1"/>
    <xf numFmtId="3" fontId="84" fillId="25" borderId="28" xfId="3" applyNumberFormat="1" applyFont="1" applyFill="1" applyBorder="1" applyAlignment="1">
      <alignment vertical="center"/>
    </xf>
    <xf numFmtId="3" fontId="34" fillId="0" borderId="50" xfId="3" applyNumberFormat="1" applyFont="1" applyBorder="1"/>
    <xf numFmtId="3" fontId="34" fillId="0" borderId="28" xfId="3" applyNumberFormat="1" applyFont="1" applyBorder="1" applyAlignment="1">
      <alignment vertical="center"/>
    </xf>
    <xf numFmtId="3" fontId="34" fillId="0" borderId="50" xfId="3" applyNumberFormat="1" applyFont="1" applyBorder="1" applyAlignment="1">
      <alignment vertical="center"/>
    </xf>
    <xf numFmtId="3" fontId="34" fillId="0" borderId="29" xfId="3" applyNumberFormat="1" applyFont="1" applyBorder="1" applyAlignment="1">
      <alignment vertical="center"/>
    </xf>
    <xf numFmtId="3" fontId="83" fillId="25" borderId="32" xfId="3" applyNumberFormat="1" applyFont="1" applyFill="1" applyBorder="1" applyAlignment="1">
      <alignment vertical="top" wrapText="1"/>
    </xf>
    <xf numFmtId="2" fontId="67" fillId="7" borderId="187" xfId="3" applyNumberFormat="1" applyFont="1" applyFill="1" applyBorder="1" applyAlignment="1">
      <alignment horizontal="center" vertical="center" wrapText="1"/>
    </xf>
    <xf numFmtId="3" fontId="83" fillId="25" borderId="36" xfId="3" applyNumberFormat="1" applyFont="1" applyFill="1" applyBorder="1" applyAlignment="1">
      <alignment vertical="top" wrapText="1"/>
    </xf>
    <xf numFmtId="3" fontId="34" fillId="0" borderId="186" xfId="3" applyNumberFormat="1" applyFont="1" applyBorder="1" applyAlignment="1">
      <alignment vertical="center"/>
    </xf>
    <xf numFmtId="3" fontId="77" fillId="16" borderId="189" xfId="0" applyNumberFormat="1" applyFont="1" applyFill="1" applyBorder="1" applyAlignment="1" applyProtection="1">
      <alignment vertical="center"/>
      <protection locked="0"/>
    </xf>
    <xf numFmtId="3" fontId="7" fillId="6" borderId="31" xfId="0" applyNumberFormat="1" applyFont="1" applyFill="1" applyBorder="1" applyAlignment="1">
      <alignment vertical="center"/>
    </xf>
    <xf numFmtId="3" fontId="34" fillId="0" borderId="52" xfId="0" applyNumberFormat="1" applyFont="1" applyBorder="1" applyAlignment="1" applyProtection="1">
      <alignment vertical="center"/>
      <protection locked="0"/>
    </xf>
    <xf numFmtId="3" fontId="34" fillId="0" borderId="32" xfId="0" applyNumberFormat="1" applyFont="1" applyBorder="1" applyAlignment="1" applyProtection="1">
      <alignment horizontal="right" vertical="center"/>
      <protection locked="0"/>
    </xf>
    <xf numFmtId="3" fontId="34" fillId="0" borderId="33" xfId="0" applyNumberFormat="1" applyFont="1" applyBorder="1" applyAlignment="1" applyProtection="1">
      <alignment horizontal="right" vertical="center"/>
      <protection locked="0"/>
    </xf>
    <xf numFmtId="3" fontId="7" fillId="6" borderId="33" xfId="0" applyNumberFormat="1" applyFont="1" applyFill="1" applyBorder="1" applyAlignment="1">
      <alignment horizontal="right" vertical="center"/>
    </xf>
    <xf numFmtId="3" fontId="76" fillId="8" borderId="53" xfId="0" applyNumberFormat="1" applyFont="1" applyFill="1" applyBorder="1" applyAlignment="1">
      <alignment horizontal="right" vertical="center"/>
    </xf>
    <xf numFmtId="3" fontId="7" fillId="6" borderId="31" xfId="0" applyNumberFormat="1" applyFont="1" applyFill="1" applyBorder="1" applyAlignment="1">
      <alignment horizontal="right" vertical="center"/>
    </xf>
    <xf numFmtId="3" fontId="18" fillId="7" borderId="32" xfId="0" applyNumberFormat="1" applyFont="1" applyFill="1" applyBorder="1" applyAlignment="1">
      <alignment horizontal="right" vertical="center"/>
    </xf>
    <xf numFmtId="3" fontId="34" fillId="0" borderId="190" xfId="0" applyNumberFormat="1" applyFont="1" applyBorder="1" applyAlignment="1" applyProtection="1">
      <alignment vertical="center"/>
      <protection locked="0"/>
    </xf>
    <xf numFmtId="3" fontId="34" fillId="0" borderId="52" xfId="0" applyNumberFormat="1" applyFont="1" applyBorder="1" applyAlignment="1">
      <alignment vertical="center"/>
    </xf>
    <xf numFmtId="3" fontId="68" fillId="23" borderId="33" xfId="0" applyNumberFormat="1" applyFont="1" applyFill="1" applyBorder="1" applyAlignment="1">
      <alignment vertical="center"/>
    </xf>
    <xf numFmtId="3" fontId="68" fillId="24" borderId="32" xfId="0" applyNumberFormat="1" applyFont="1" applyFill="1" applyBorder="1" applyAlignment="1">
      <alignment vertical="center"/>
    </xf>
    <xf numFmtId="3" fontId="34" fillId="0" borderId="191" xfId="0" applyNumberFormat="1" applyFont="1" applyBorder="1" applyAlignment="1" applyProtection="1">
      <alignment vertical="center"/>
      <protection locked="0"/>
    </xf>
    <xf numFmtId="3" fontId="76" fillId="8" borderId="89" xfId="0" applyNumberFormat="1" applyFont="1" applyFill="1" applyBorder="1" applyAlignment="1">
      <alignment horizontal="right" vertical="center"/>
    </xf>
    <xf numFmtId="3" fontId="18" fillId="24" borderId="32" xfId="0" applyNumberFormat="1" applyFont="1" applyFill="1" applyBorder="1" applyAlignment="1">
      <alignment vertical="center"/>
    </xf>
    <xf numFmtId="3" fontId="7" fillId="6" borderId="33" xfId="0" applyNumberFormat="1" applyFont="1" applyFill="1" applyBorder="1" applyAlignment="1">
      <alignment vertical="center"/>
    </xf>
    <xf numFmtId="3" fontId="68" fillId="23" borderId="32" xfId="0" applyNumberFormat="1" applyFont="1" applyFill="1" applyBorder="1" applyAlignment="1">
      <alignment vertical="center"/>
    </xf>
    <xf numFmtId="3" fontId="18" fillId="24" borderId="71" xfId="0" applyNumberFormat="1" applyFont="1" applyFill="1" applyBorder="1" applyAlignment="1">
      <alignment vertical="center"/>
    </xf>
    <xf numFmtId="3" fontId="7" fillId="8" borderId="53" xfId="0" applyNumberFormat="1" applyFont="1" applyFill="1" applyBorder="1" applyAlignment="1">
      <alignment horizontal="right" vertical="center"/>
    </xf>
    <xf numFmtId="3" fontId="34" fillId="0" borderId="192" xfId="0" applyNumberFormat="1" applyFont="1" applyBorder="1" applyAlignment="1" applyProtection="1">
      <alignment vertical="center"/>
      <protection locked="0"/>
    </xf>
    <xf numFmtId="3" fontId="18" fillId="7" borderId="52" xfId="0" applyNumberFormat="1" applyFont="1" applyFill="1" applyBorder="1" applyAlignment="1">
      <alignment vertical="center"/>
    </xf>
    <xf numFmtId="3" fontId="34" fillId="10" borderId="32" xfId="0" applyNumberFormat="1" applyFont="1" applyFill="1" applyBorder="1" applyAlignment="1" applyProtection="1">
      <alignment vertical="center"/>
      <protection locked="0"/>
    </xf>
    <xf numFmtId="3" fontId="7" fillId="6" borderId="32" xfId="0" applyNumberFormat="1" applyFont="1" applyFill="1" applyBorder="1" applyAlignment="1">
      <alignment vertical="center"/>
    </xf>
    <xf numFmtId="3" fontId="7" fillId="12" borderId="32" xfId="0" applyNumberFormat="1" applyFont="1" applyFill="1" applyBorder="1" applyAlignment="1">
      <alignment vertical="center"/>
    </xf>
    <xf numFmtId="3" fontId="7" fillId="8" borderId="89" xfId="0" applyNumberFormat="1" applyFont="1" applyFill="1" applyBorder="1" applyAlignment="1">
      <alignment horizontal="right" vertical="center"/>
    </xf>
    <xf numFmtId="3" fontId="18" fillId="17" borderId="32" xfId="0" applyNumberFormat="1" applyFont="1" applyFill="1" applyBorder="1" applyAlignment="1" applyProtection="1">
      <alignment vertical="center"/>
      <protection locked="0"/>
    </xf>
    <xf numFmtId="3" fontId="34" fillId="0" borderId="193" xfId="0" applyNumberFormat="1" applyFont="1" applyBorder="1" applyAlignment="1" applyProtection="1">
      <alignment vertical="center"/>
      <protection locked="0"/>
    </xf>
    <xf numFmtId="3" fontId="23" fillId="16" borderId="194" xfId="0" applyNumberFormat="1" applyFont="1" applyFill="1" applyBorder="1" applyAlignment="1" applyProtection="1">
      <alignment vertical="center"/>
      <protection locked="0"/>
    </xf>
    <xf numFmtId="3" fontId="76" fillId="8" borderId="177" xfId="0" applyNumberFormat="1" applyFont="1" applyFill="1" applyBorder="1" applyAlignment="1">
      <alignment horizontal="right" vertical="center"/>
    </xf>
    <xf numFmtId="3" fontId="7" fillId="6" borderId="195" xfId="0" applyNumberFormat="1" applyFont="1" applyFill="1" applyBorder="1" applyAlignment="1">
      <alignment horizontal="right" vertical="center"/>
    </xf>
    <xf numFmtId="3" fontId="18" fillId="6" borderId="31" xfId="0" applyNumberFormat="1" applyFont="1" applyFill="1" applyBorder="1" applyAlignment="1">
      <alignment horizontal="right" vertical="center"/>
    </xf>
    <xf numFmtId="3" fontId="18" fillId="7" borderId="71" xfId="0" applyNumberFormat="1" applyFont="1" applyFill="1" applyBorder="1" applyAlignment="1">
      <alignment vertical="center"/>
    </xf>
    <xf numFmtId="3" fontId="34" fillId="9" borderId="32" xfId="0" applyNumberFormat="1" applyFont="1" applyFill="1" applyBorder="1" applyAlignment="1" applyProtection="1">
      <alignment vertical="center"/>
      <protection locked="0"/>
    </xf>
    <xf numFmtId="3" fontId="18" fillId="7" borderId="33" xfId="0" applyNumberFormat="1" applyFont="1" applyFill="1" applyBorder="1" applyAlignment="1">
      <alignment vertical="center"/>
    </xf>
    <xf numFmtId="3" fontId="7" fillId="6" borderId="195" xfId="0" applyNumberFormat="1" applyFont="1" applyFill="1" applyBorder="1" applyAlignment="1">
      <alignment vertical="center"/>
    </xf>
    <xf numFmtId="3" fontId="18" fillId="7" borderId="32" xfId="0" applyNumberFormat="1" applyFont="1" applyFill="1" applyBorder="1" applyAlignment="1" applyProtection="1">
      <alignment vertical="center"/>
      <protection locked="0"/>
    </xf>
    <xf numFmtId="3" fontId="34" fillId="0" borderId="196" xfId="0" applyNumberFormat="1" applyFont="1" applyBorder="1" applyAlignment="1" applyProtection="1">
      <alignment vertical="center"/>
      <protection locked="0"/>
    </xf>
    <xf numFmtId="3" fontId="54" fillId="6" borderId="31" xfId="0" applyNumberFormat="1" applyFont="1" applyFill="1" applyBorder="1" applyAlignment="1">
      <alignment horizontal="right" vertical="center"/>
    </xf>
    <xf numFmtId="3" fontId="69" fillId="7" borderId="32" xfId="0" applyNumberFormat="1" applyFont="1" applyFill="1" applyBorder="1" applyAlignment="1">
      <alignment horizontal="right" vertical="center"/>
    </xf>
    <xf numFmtId="3" fontId="36" fillId="0" borderId="32" xfId="0" applyNumberFormat="1" applyFont="1" applyBorder="1" applyAlignment="1" applyProtection="1">
      <alignment horizontal="right" vertical="center"/>
      <protection locked="0"/>
    </xf>
    <xf numFmtId="3" fontId="7" fillId="6" borderId="31" xfId="0" applyNumberFormat="1" applyFont="1" applyFill="1" applyBorder="1" applyAlignment="1">
      <alignment horizontal="right" vertical="center" wrapText="1"/>
    </xf>
    <xf numFmtId="3" fontId="34" fillId="0" borderId="52" xfId="0" applyNumberFormat="1" applyFont="1" applyBorder="1" applyAlignment="1" applyProtection="1">
      <alignment horizontal="right" vertical="center"/>
      <protection locked="0"/>
    </xf>
    <xf numFmtId="165" fontId="34" fillId="0" borderId="89" xfId="1" applyNumberFormat="1" applyFont="1" applyFill="1" applyBorder="1" applyAlignment="1" applyProtection="1">
      <alignment horizontal="right" vertical="center" wrapText="1"/>
      <protection locked="0"/>
    </xf>
    <xf numFmtId="3" fontId="34" fillId="0" borderId="90" xfId="0" applyNumberFormat="1" applyFont="1" applyBorder="1" applyAlignment="1" applyProtection="1">
      <alignment horizontal="right" vertical="center"/>
      <protection locked="0"/>
    </xf>
    <xf numFmtId="3" fontId="67" fillId="8" borderId="194" xfId="0" applyNumberFormat="1" applyFont="1" applyFill="1" applyBorder="1" applyAlignment="1">
      <alignment vertical="center"/>
    </xf>
    <xf numFmtId="3" fontId="34" fillId="0" borderId="82" xfId="0" applyNumberFormat="1" applyFont="1" applyBorder="1" applyAlignment="1" applyProtection="1">
      <alignment horizontal="right" vertical="center"/>
      <protection locked="0"/>
    </xf>
    <xf numFmtId="3" fontId="34" fillId="0" borderId="79" xfId="0" applyNumberFormat="1" applyFont="1" applyBorder="1" applyAlignment="1">
      <alignment vertical="center"/>
    </xf>
    <xf numFmtId="3" fontId="34" fillId="0" borderId="80" xfId="0" applyNumberFormat="1" applyFont="1" applyBorder="1" applyAlignment="1">
      <alignment vertical="center"/>
    </xf>
    <xf numFmtId="3" fontId="34" fillId="9" borderId="79" xfId="0" applyNumberFormat="1" applyFont="1" applyFill="1" applyBorder="1" applyAlignment="1" applyProtection="1">
      <alignment vertical="center"/>
      <protection locked="0"/>
    </xf>
    <xf numFmtId="3" fontId="7" fillId="15" borderId="64" xfId="0" applyNumberFormat="1" applyFont="1" applyFill="1" applyBorder="1" applyAlignment="1" applyProtection="1">
      <alignment horizontal="center" vertical="center" wrapText="1"/>
      <protection locked="0"/>
    </xf>
    <xf numFmtId="3" fontId="35" fillId="15" borderId="39" xfId="0" applyNumberFormat="1" applyFont="1" applyFill="1" applyBorder="1" applyAlignment="1" applyProtection="1">
      <alignment horizontal="center" vertical="center"/>
      <protection locked="0"/>
    </xf>
    <xf numFmtId="3" fontId="77" fillId="16" borderId="197" xfId="0" applyNumberFormat="1" applyFont="1" applyFill="1" applyBorder="1" applyAlignment="1">
      <alignment vertical="center"/>
    </xf>
    <xf numFmtId="3" fontId="34" fillId="0" borderId="24" xfId="0" applyNumberFormat="1" applyFont="1" applyBorder="1" applyAlignment="1">
      <alignment vertical="center"/>
    </xf>
    <xf numFmtId="3" fontId="34" fillId="0" borderId="56" xfId="0" applyNumberFormat="1" applyFont="1" applyBorder="1" applyAlignment="1" applyProtection="1">
      <alignment vertical="center"/>
      <protection locked="0"/>
    </xf>
    <xf numFmtId="0" fontId="53" fillId="19" borderId="187" xfId="3" applyFont="1" applyFill="1" applyBorder="1" applyAlignment="1">
      <alignment horizontal="center" vertical="center" wrapText="1"/>
    </xf>
    <xf numFmtId="3" fontId="55" fillId="0" borderId="198" xfId="3" applyNumberFormat="1" applyFont="1" applyBorder="1" applyAlignment="1">
      <alignment horizontal="right" vertical="center" wrapText="1"/>
    </xf>
    <xf numFmtId="3" fontId="58" fillId="0" borderId="30" xfId="3" applyNumberFormat="1" applyFont="1" applyBorder="1" applyAlignment="1">
      <alignment horizontal="right" vertical="center" wrapText="1"/>
    </xf>
    <xf numFmtId="3" fontId="56" fillId="21" borderId="144" xfId="3" applyNumberFormat="1" applyFont="1" applyFill="1" applyBorder="1" applyAlignment="1">
      <alignment horizontal="right" vertical="center" wrapText="1"/>
    </xf>
    <xf numFmtId="0" fontId="53" fillId="19" borderId="108" xfId="3" applyFont="1" applyFill="1" applyBorder="1" applyAlignment="1">
      <alignment horizontal="center" vertical="center" wrapText="1"/>
    </xf>
    <xf numFmtId="0" fontId="71" fillId="19" borderId="79" xfId="3" applyFont="1" applyFill="1" applyBorder="1" applyAlignment="1">
      <alignment horizontal="center" vertical="center" wrapText="1"/>
    </xf>
    <xf numFmtId="0" fontId="53" fillId="19" borderId="199" xfId="3" applyFont="1" applyFill="1" applyBorder="1" applyAlignment="1">
      <alignment horizontal="center" vertical="center" wrapText="1"/>
    </xf>
    <xf numFmtId="3" fontId="57" fillId="21" borderId="200" xfId="3" applyNumberFormat="1" applyFont="1" applyFill="1" applyBorder="1" applyAlignment="1">
      <alignment horizontal="right" vertical="center" wrapText="1"/>
    </xf>
    <xf numFmtId="3" fontId="83" fillId="25" borderId="28" xfId="3" applyNumberFormat="1" applyFont="1" applyFill="1" applyBorder="1" applyAlignment="1">
      <alignment vertical="top" wrapText="1"/>
    </xf>
    <xf numFmtId="3" fontId="83" fillId="25" borderId="56" xfId="3" applyNumberFormat="1" applyFont="1" applyFill="1" applyBorder="1" applyAlignment="1">
      <alignment vertical="top" wrapText="1"/>
    </xf>
    <xf numFmtId="0" fontId="71" fillId="19" borderId="24" xfId="3" applyFont="1" applyFill="1" applyBorder="1" applyAlignment="1">
      <alignment horizontal="center" vertical="center" wrapText="1"/>
    </xf>
    <xf numFmtId="3" fontId="55" fillId="0" borderId="201" xfId="3" applyNumberFormat="1" applyFont="1" applyBorder="1" applyAlignment="1">
      <alignment horizontal="right" vertical="center" wrapText="1"/>
    </xf>
    <xf numFmtId="3" fontId="55" fillId="0" borderId="84" xfId="3" applyNumberFormat="1" applyFont="1" applyBorder="1" applyAlignment="1">
      <alignment horizontal="right" vertical="center" wrapText="1"/>
    </xf>
    <xf numFmtId="3" fontId="57" fillId="20" borderId="80" xfId="3" applyNumberFormat="1" applyFont="1" applyFill="1" applyBorder="1" applyAlignment="1">
      <alignment horizontal="right" vertical="center" wrapText="1"/>
    </xf>
    <xf numFmtId="3" fontId="55" fillId="0" borderId="202" xfId="3" applyNumberFormat="1" applyFont="1" applyBorder="1" applyAlignment="1">
      <alignment horizontal="right" vertical="center" wrapText="1"/>
    </xf>
    <xf numFmtId="3" fontId="57" fillId="20" borderId="104" xfId="3" applyNumberFormat="1" applyFont="1" applyFill="1" applyBorder="1" applyAlignment="1">
      <alignment horizontal="right" vertical="center" wrapText="1"/>
    </xf>
    <xf numFmtId="3" fontId="55" fillId="0" borderId="82" xfId="3" applyNumberFormat="1" applyFont="1" applyBorder="1" applyAlignment="1">
      <alignment horizontal="right" vertical="center" wrapText="1"/>
    </xf>
    <xf numFmtId="3" fontId="58" fillId="0" borderId="80" xfId="3" applyNumberFormat="1" applyFont="1" applyBorder="1" applyAlignment="1">
      <alignment horizontal="right" vertical="center" wrapText="1"/>
    </xf>
    <xf numFmtId="3" fontId="56" fillId="21" borderId="203" xfId="3" applyNumberFormat="1" applyFont="1" applyFill="1" applyBorder="1" applyAlignment="1">
      <alignment horizontal="right" vertical="center" wrapText="1"/>
    </xf>
    <xf numFmtId="3" fontId="57" fillId="21" borderId="204" xfId="3" applyNumberFormat="1" applyFont="1" applyFill="1" applyBorder="1" applyAlignment="1">
      <alignment horizontal="right" vertical="center" wrapText="1"/>
    </xf>
    <xf numFmtId="3" fontId="58" fillId="0" borderId="184" xfId="3" applyNumberFormat="1" applyFont="1" applyBorder="1" applyAlignment="1">
      <alignment horizontal="right" vertical="center" wrapText="1"/>
    </xf>
    <xf numFmtId="3" fontId="56" fillId="22" borderId="85" xfId="3" applyNumberFormat="1" applyFont="1" applyFill="1" applyBorder="1" applyAlignment="1">
      <alignment horizontal="right" vertical="center" wrapText="1"/>
    </xf>
    <xf numFmtId="2" fontId="35" fillId="7" borderId="205" xfId="3" applyNumberFormat="1" applyFont="1" applyFill="1" applyBorder="1" applyAlignment="1">
      <alignment horizontal="center" vertical="center" wrapText="1"/>
    </xf>
    <xf numFmtId="2" fontId="35" fillId="7" borderId="206" xfId="3" applyNumberFormat="1" applyFont="1" applyFill="1" applyBorder="1" applyAlignment="1">
      <alignment horizontal="center" vertical="center" wrapText="1"/>
    </xf>
    <xf numFmtId="3" fontId="23" fillId="5" borderId="207" xfId="3" applyNumberFormat="1" applyFont="1" applyFill="1" applyBorder="1" applyAlignment="1">
      <alignment vertical="center"/>
    </xf>
    <xf numFmtId="3" fontId="7" fillId="6" borderId="186" xfId="3" applyNumberFormat="1" applyFont="1" applyFill="1" applyBorder="1" applyAlignment="1">
      <alignment vertical="center"/>
    </xf>
    <xf numFmtId="3" fontId="18" fillId="7" borderId="186" xfId="3" applyNumberFormat="1" applyFont="1" applyFill="1" applyBorder="1" applyAlignment="1">
      <alignment vertical="center"/>
    </xf>
    <xf numFmtId="3" fontId="60" fillId="0" borderId="208" xfId="3" applyNumberFormat="1" applyFont="1" applyBorder="1"/>
    <xf numFmtId="3" fontId="60" fillId="0" borderId="209" xfId="3" applyNumberFormat="1" applyFont="1" applyBorder="1"/>
    <xf numFmtId="3" fontId="60" fillId="0" borderId="186" xfId="3" applyNumberFormat="1" applyFont="1" applyBorder="1"/>
    <xf numFmtId="3" fontId="60" fillId="0" borderId="210" xfId="3" applyNumberFormat="1" applyFont="1" applyBorder="1"/>
    <xf numFmtId="3" fontId="34" fillId="0" borderId="208" xfId="3" applyNumberFormat="1" applyFont="1" applyBorder="1" applyAlignment="1">
      <alignment vertical="center"/>
    </xf>
    <xf numFmtId="3" fontId="34" fillId="0" borderId="186" xfId="3" applyNumberFormat="1" applyFont="1" applyBorder="1"/>
    <xf numFmtId="3" fontId="34" fillId="0" borderId="210" xfId="3" applyNumberFormat="1" applyFont="1" applyBorder="1"/>
    <xf numFmtId="3" fontId="34" fillId="0" borderId="208" xfId="3" applyNumberFormat="1" applyFont="1" applyBorder="1"/>
    <xf numFmtId="3" fontId="83" fillId="25" borderId="186" xfId="3" applyNumberFormat="1" applyFont="1" applyFill="1" applyBorder="1" applyAlignment="1">
      <alignment vertical="top" wrapText="1"/>
    </xf>
    <xf numFmtId="3" fontId="84" fillId="25" borderId="186" xfId="3" applyNumberFormat="1" applyFont="1" applyFill="1" applyBorder="1" applyAlignment="1">
      <alignment vertical="center"/>
    </xf>
    <xf numFmtId="3" fontId="34" fillId="0" borderId="207" xfId="3" applyNumberFormat="1" applyFont="1" applyBorder="1"/>
    <xf numFmtId="3" fontId="34" fillId="0" borderId="207" xfId="3" applyNumberFormat="1" applyFont="1" applyBorder="1" applyAlignment="1">
      <alignment vertical="center"/>
    </xf>
    <xf numFmtId="3" fontId="23" fillId="5" borderId="186" xfId="3" applyNumberFormat="1" applyFont="1" applyFill="1" applyBorder="1" applyAlignment="1">
      <alignment vertical="center"/>
    </xf>
    <xf numFmtId="3" fontId="34" fillId="0" borderId="210" xfId="3" applyNumberFormat="1" applyFont="1" applyBorder="1" applyAlignment="1">
      <alignment vertical="center"/>
    </xf>
    <xf numFmtId="3" fontId="48" fillId="7" borderId="16" xfId="3" applyNumberFormat="1" applyFont="1" applyFill="1" applyBorder="1" applyAlignment="1">
      <alignment horizontal="right" vertical="center" wrapText="1"/>
    </xf>
    <xf numFmtId="3" fontId="7" fillId="6" borderId="55" xfId="0" applyNumberFormat="1" applyFont="1" applyFill="1" applyBorder="1" applyAlignment="1">
      <alignment vertical="center"/>
    </xf>
    <xf numFmtId="3" fontId="35" fillId="15" borderId="188" xfId="0" applyNumberFormat="1" applyFont="1" applyFill="1" applyBorder="1" applyAlignment="1" applyProtection="1">
      <alignment horizontal="center" vertical="center"/>
      <protection locked="0"/>
    </xf>
    <xf numFmtId="3" fontId="68" fillId="23" borderId="56" xfId="0" applyNumberFormat="1" applyFont="1" applyFill="1" applyBorder="1" applyAlignment="1">
      <alignment vertical="center"/>
    </xf>
    <xf numFmtId="3" fontId="34" fillId="0" borderId="30" xfId="0" applyNumberFormat="1" applyFont="1" applyBorder="1" applyAlignment="1">
      <alignment horizontal="left" vertical="center"/>
    </xf>
    <xf numFmtId="3" fontId="34" fillId="11" borderId="33" xfId="0" applyNumberFormat="1" applyFont="1" applyFill="1" applyBorder="1" applyAlignment="1">
      <alignment vertical="center"/>
    </xf>
    <xf numFmtId="3" fontId="55" fillId="0" borderId="211" xfId="3" applyNumberFormat="1" applyFont="1" applyBorder="1" applyAlignment="1">
      <alignment horizontal="right" vertical="center" wrapText="1"/>
    </xf>
    <xf numFmtId="3" fontId="55" fillId="0" borderId="90" xfId="3" applyNumberFormat="1" applyFont="1" applyBorder="1" applyAlignment="1">
      <alignment horizontal="right" vertical="center" wrapText="1"/>
    </xf>
    <xf numFmtId="3" fontId="57" fillId="20" borderId="52" xfId="3" applyNumberFormat="1" applyFont="1" applyFill="1" applyBorder="1" applyAlignment="1">
      <alignment horizontal="right" vertical="center" wrapText="1"/>
    </xf>
    <xf numFmtId="3" fontId="55" fillId="0" borderId="212" xfId="3" applyNumberFormat="1" applyFont="1" applyBorder="1" applyAlignment="1">
      <alignment horizontal="right" vertical="center" wrapText="1"/>
    </xf>
    <xf numFmtId="3" fontId="57" fillId="20" borderId="193" xfId="3" applyNumberFormat="1" applyFont="1" applyFill="1" applyBorder="1" applyAlignment="1">
      <alignment horizontal="right" vertical="center" wrapText="1"/>
    </xf>
    <xf numFmtId="3" fontId="55" fillId="0" borderId="33" xfId="3" applyNumberFormat="1" applyFont="1" applyBorder="1" applyAlignment="1">
      <alignment horizontal="right" vertical="center" wrapText="1"/>
    </xf>
    <xf numFmtId="3" fontId="58" fillId="0" borderId="52" xfId="3" applyNumberFormat="1" applyFont="1" applyBorder="1" applyAlignment="1">
      <alignment horizontal="right" vertical="center" wrapText="1"/>
    </xf>
    <xf numFmtId="3" fontId="56" fillId="21" borderId="145" xfId="3" applyNumberFormat="1" applyFont="1" applyFill="1" applyBorder="1" applyAlignment="1">
      <alignment horizontal="right" vertical="center" wrapText="1"/>
    </xf>
    <xf numFmtId="3" fontId="57" fillId="21" borderId="213" xfId="3" applyNumberFormat="1" applyFont="1" applyFill="1" applyBorder="1" applyAlignment="1">
      <alignment horizontal="right" vertical="center" wrapText="1"/>
    </xf>
    <xf numFmtId="3" fontId="58" fillId="0" borderId="89" xfId="3" applyNumberFormat="1" applyFont="1" applyBorder="1" applyAlignment="1">
      <alignment horizontal="right" vertical="center" wrapText="1"/>
    </xf>
    <xf numFmtId="3" fontId="56" fillId="22" borderId="194" xfId="3" applyNumberFormat="1" applyFont="1" applyFill="1" applyBorder="1" applyAlignment="1">
      <alignment horizontal="right" vertical="center" wrapText="1"/>
    </xf>
    <xf numFmtId="2" fontId="67" fillId="7" borderId="214" xfId="3" applyNumberFormat="1" applyFont="1" applyFill="1" applyBorder="1" applyAlignment="1">
      <alignment horizontal="center" vertical="center" wrapText="1"/>
    </xf>
    <xf numFmtId="3" fontId="23" fillId="5" borderId="215" xfId="3" applyNumberFormat="1" applyFont="1" applyFill="1" applyBorder="1" applyAlignment="1">
      <alignment vertical="center"/>
    </xf>
    <xf numFmtId="3" fontId="7" fillId="6" borderId="48" xfId="3" applyNumberFormat="1" applyFont="1" applyFill="1" applyBorder="1" applyAlignment="1">
      <alignment vertical="center"/>
    </xf>
    <xf numFmtId="3" fontId="18" fillId="7" borderId="48" xfId="3" applyNumberFormat="1" applyFont="1" applyFill="1" applyBorder="1" applyAlignment="1">
      <alignment vertical="center"/>
    </xf>
    <xf numFmtId="3" fontId="60" fillId="0" borderId="216" xfId="3" applyNumberFormat="1" applyFont="1" applyBorder="1"/>
    <xf numFmtId="3" fontId="60" fillId="0" borderId="217" xfId="3" applyNumberFormat="1" applyFont="1" applyBorder="1"/>
    <xf numFmtId="3" fontId="60" fillId="0" borderId="48" xfId="3" applyNumberFormat="1" applyFont="1" applyBorder="1"/>
    <xf numFmtId="3" fontId="60" fillId="0" borderId="218" xfId="3" applyNumberFormat="1" applyFont="1" applyBorder="1"/>
    <xf numFmtId="3" fontId="34" fillId="0" borderId="216" xfId="3" applyNumberFormat="1" applyFont="1" applyBorder="1" applyAlignment="1">
      <alignment vertical="center"/>
    </xf>
    <xf numFmtId="3" fontId="34" fillId="0" borderId="48" xfId="3" applyNumberFormat="1" applyFont="1" applyBorder="1"/>
    <xf numFmtId="3" fontId="34" fillId="0" borderId="218" xfId="3" applyNumberFormat="1" applyFont="1" applyBorder="1"/>
    <xf numFmtId="3" fontId="34" fillId="0" borderId="216" xfId="3" applyNumberFormat="1" applyFont="1" applyBorder="1"/>
    <xf numFmtId="3" fontId="83" fillId="25" borderId="48" xfId="3" applyNumberFormat="1" applyFont="1" applyFill="1" applyBorder="1" applyAlignment="1">
      <alignment vertical="top" wrapText="1"/>
    </xf>
    <xf numFmtId="3" fontId="84" fillId="25" borderId="48" xfId="3" applyNumberFormat="1" applyFont="1" applyFill="1" applyBorder="1" applyAlignment="1">
      <alignment vertical="center"/>
    </xf>
    <xf numFmtId="3" fontId="34" fillId="0" borderId="215" xfId="3" applyNumberFormat="1" applyFont="1" applyBorder="1"/>
    <xf numFmtId="3" fontId="34" fillId="0" borderId="48" xfId="3" applyNumberFormat="1" applyFont="1" applyBorder="1" applyAlignment="1">
      <alignment vertical="center"/>
    </xf>
    <xf numFmtId="3" fontId="34" fillId="0" borderId="215" xfId="3" applyNumberFormat="1" applyFont="1" applyBorder="1" applyAlignment="1">
      <alignment vertical="center"/>
    </xf>
    <xf numFmtId="3" fontId="23" fillId="5" borderId="48" xfId="3" applyNumberFormat="1" applyFont="1" applyFill="1" applyBorder="1" applyAlignment="1">
      <alignment vertical="center"/>
    </xf>
    <xf numFmtId="3" fontId="48" fillId="7" borderId="9" xfId="3" applyNumberFormat="1" applyFont="1" applyFill="1" applyBorder="1" applyAlignment="1">
      <alignment horizontal="right" vertical="center" wrapText="1"/>
    </xf>
    <xf numFmtId="0" fontId="34" fillId="0" borderId="36" xfId="0" applyFont="1" applyBorder="1" applyAlignment="1">
      <alignment horizontal="center" vertical="center"/>
    </xf>
    <xf numFmtId="0" fontId="39" fillId="3" borderId="0" xfId="0" applyFont="1" applyFill="1" applyAlignment="1">
      <alignment horizontal="center"/>
    </xf>
    <xf numFmtId="0" fontId="40" fillId="3" borderId="0" xfId="0" applyFont="1" applyFill="1" applyAlignment="1">
      <alignment horizontal="center"/>
    </xf>
    <xf numFmtId="0" fontId="7" fillId="2" borderId="123" xfId="0" applyFont="1" applyFill="1" applyBorder="1" applyAlignment="1">
      <alignment horizontal="left" vertical="center"/>
    </xf>
    <xf numFmtId="0" fontId="7" fillId="2" borderId="5" xfId="0" applyFont="1" applyFill="1" applyBorder="1" applyAlignment="1">
      <alignment horizontal="left" vertical="center"/>
    </xf>
    <xf numFmtId="0" fontId="7" fillId="2" borderId="1" xfId="0" applyFont="1" applyFill="1" applyBorder="1" applyAlignment="1">
      <alignment horizontal="left" vertical="center"/>
    </xf>
    <xf numFmtId="0" fontId="7" fillId="2" borderId="4" xfId="0" applyFont="1" applyFill="1" applyBorder="1" applyAlignment="1">
      <alignment horizontal="left" vertical="center"/>
    </xf>
    <xf numFmtId="49" fontId="9" fillId="2" borderId="123" xfId="0" applyNumberFormat="1" applyFont="1" applyFill="1" applyBorder="1" applyAlignment="1">
      <alignment horizontal="center" vertical="center" wrapText="1"/>
    </xf>
    <xf numFmtId="49" fontId="9" fillId="2" borderId="124" xfId="0" applyNumberFormat="1" applyFont="1" applyFill="1" applyBorder="1" applyAlignment="1">
      <alignment horizontal="center" vertical="center" wrapText="1"/>
    </xf>
    <xf numFmtId="49" fontId="31" fillId="2" borderId="125" xfId="0" applyNumberFormat="1" applyFont="1" applyFill="1" applyBorder="1" applyAlignment="1">
      <alignment horizontal="center" vertical="center" wrapText="1"/>
    </xf>
    <xf numFmtId="49" fontId="31" fillId="2" borderId="126" xfId="0" applyNumberFormat="1" applyFont="1" applyFill="1" applyBorder="1" applyAlignment="1">
      <alignment horizontal="center" vertical="center" wrapText="1"/>
    </xf>
    <xf numFmtId="49" fontId="31" fillId="2" borderId="34" xfId="0" applyNumberFormat="1" applyFont="1" applyFill="1" applyBorder="1" applyAlignment="1">
      <alignment horizontal="center" vertical="center" wrapText="1"/>
    </xf>
    <xf numFmtId="0" fontId="63" fillId="0" borderId="0" xfId="4" applyFont="1" applyAlignment="1" applyProtection="1">
      <alignment horizontal="center"/>
      <protection locked="0"/>
    </xf>
    <xf numFmtId="0" fontId="66" fillId="0" borderId="0" xfId="4" applyFont="1" applyAlignment="1" applyProtection="1">
      <alignment horizontal="center"/>
      <protection locked="0"/>
    </xf>
    <xf numFmtId="0" fontId="65" fillId="0" borderId="0" xfId="4" applyFont="1" applyAlignment="1" applyProtection="1">
      <alignment horizontal="center"/>
      <protection locked="0"/>
    </xf>
    <xf numFmtId="0" fontId="75" fillId="0" borderId="0" xfId="4" applyFont="1" applyAlignment="1" applyProtection="1">
      <alignment horizontal="center" vertical="center"/>
      <protection locked="0"/>
    </xf>
    <xf numFmtId="0" fontId="79" fillId="0" borderId="0" xfId="4" applyFont="1" applyAlignment="1" applyProtection="1">
      <alignment horizontal="center"/>
      <protection locked="0"/>
    </xf>
    <xf numFmtId="0" fontId="50" fillId="0" borderId="105" xfId="3" applyFont="1" applyBorder="1" applyAlignment="1">
      <alignment horizontal="center" vertical="center" wrapText="1"/>
    </xf>
    <xf numFmtId="0" fontId="50" fillId="0" borderId="63" xfId="3" applyFont="1" applyBorder="1" applyAlignment="1">
      <alignment horizontal="center" vertical="center" wrapText="1"/>
    </xf>
    <xf numFmtId="0" fontId="52" fillId="19" borderId="127" xfId="3" applyFont="1" applyFill="1" applyBorder="1" applyAlignment="1">
      <alignment horizontal="center" vertical="center"/>
    </xf>
    <xf numFmtId="0" fontId="52" fillId="19" borderId="128" xfId="3" applyFont="1" applyFill="1" applyBorder="1" applyAlignment="1">
      <alignment horizontal="center" vertical="center"/>
    </xf>
    <xf numFmtId="0" fontId="52" fillId="19" borderId="129" xfId="3" applyFont="1" applyFill="1" applyBorder="1" applyAlignment="1">
      <alignment horizontal="center" vertical="center"/>
    </xf>
    <xf numFmtId="0" fontId="52" fillId="19" borderId="70" xfId="3" applyFont="1" applyFill="1" applyBorder="1" applyAlignment="1">
      <alignment horizontal="center" vertical="center"/>
    </xf>
    <xf numFmtId="0" fontId="52" fillId="19" borderId="130" xfId="3" applyFont="1" applyFill="1" applyBorder="1" applyAlignment="1">
      <alignment horizontal="center" vertical="center"/>
    </xf>
    <xf numFmtId="0" fontId="52" fillId="19" borderId="113" xfId="3" applyFont="1" applyFill="1" applyBorder="1" applyAlignment="1">
      <alignment horizontal="center" vertical="center"/>
    </xf>
    <xf numFmtId="0" fontId="54" fillId="21" borderId="131" xfId="3" applyFont="1" applyFill="1" applyBorder="1" applyAlignment="1">
      <alignment horizontal="center" vertical="center" wrapText="1"/>
    </xf>
    <xf numFmtId="0" fontId="54" fillId="21" borderId="132" xfId="3" applyFont="1" applyFill="1" applyBorder="1" applyAlignment="1">
      <alignment horizontal="center" vertical="center" wrapText="1"/>
    </xf>
    <xf numFmtId="0" fontId="54" fillId="20" borderId="133" xfId="3" applyFont="1" applyFill="1" applyBorder="1" applyAlignment="1">
      <alignment horizontal="center" vertical="center" wrapText="1"/>
    </xf>
    <xf numFmtId="0" fontId="54" fillId="20" borderId="134" xfId="3" applyFont="1" applyFill="1" applyBorder="1" applyAlignment="1">
      <alignment horizontal="center" vertical="center" wrapText="1"/>
    </xf>
    <xf numFmtId="0" fontId="54" fillId="20" borderId="135" xfId="3" applyFont="1" applyFill="1" applyBorder="1" applyAlignment="1">
      <alignment horizontal="center" vertical="center" wrapText="1"/>
    </xf>
    <xf numFmtId="0" fontId="54" fillId="22" borderId="132" xfId="3" applyFont="1" applyFill="1" applyBorder="1" applyAlignment="1">
      <alignment horizontal="center" vertical="center" wrapText="1"/>
    </xf>
    <xf numFmtId="0" fontId="54" fillId="22" borderId="136" xfId="3" applyFont="1" applyFill="1" applyBorder="1" applyAlignment="1">
      <alignment horizontal="center" vertical="center" wrapText="1"/>
    </xf>
    <xf numFmtId="0" fontId="52" fillId="19" borderId="119" xfId="3" applyFont="1" applyFill="1" applyBorder="1" applyAlignment="1">
      <alignment horizontal="center" vertical="center"/>
    </xf>
    <xf numFmtId="0" fontId="52" fillId="19" borderId="110" xfId="3" applyFont="1" applyFill="1" applyBorder="1" applyAlignment="1">
      <alignment horizontal="center" vertical="center"/>
    </xf>
    <xf numFmtId="0" fontId="52" fillId="19" borderId="78" xfId="3" applyFont="1" applyFill="1" applyBorder="1" applyAlignment="1">
      <alignment horizontal="center" vertical="center"/>
    </xf>
    <xf numFmtId="0" fontId="52" fillId="19" borderId="76" xfId="3" applyFont="1" applyFill="1" applyBorder="1" applyAlignment="1">
      <alignment horizontal="center" vertical="center"/>
    </xf>
    <xf numFmtId="0" fontId="52" fillId="19" borderId="137" xfId="3" applyFont="1" applyFill="1" applyBorder="1" applyAlignment="1">
      <alignment horizontal="center" vertical="center"/>
    </xf>
    <xf numFmtId="0" fontId="52" fillId="19" borderId="99" xfId="3" applyFont="1" applyFill="1" applyBorder="1" applyAlignment="1">
      <alignment horizontal="center" vertical="center"/>
    </xf>
    <xf numFmtId="0" fontId="54" fillId="20" borderId="138" xfId="3" applyFont="1" applyFill="1" applyBorder="1" applyAlignment="1">
      <alignment horizontal="center" vertical="center" wrapText="1"/>
    </xf>
    <xf numFmtId="0" fontId="54" fillId="20" borderId="139" xfId="3" applyFont="1" applyFill="1" applyBorder="1" applyAlignment="1">
      <alignment horizontal="center" vertical="center" wrapText="1"/>
    </xf>
    <xf numFmtId="0" fontId="54" fillId="21" borderId="136" xfId="3" applyFont="1" applyFill="1" applyBorder="1" applyAlignment="1">
      <alignment horizontal="center" vertical="center" wrapText="1"/>
    </xf>
    <xf numFmtId="49" fontId="73" fillId="0" borderId="48" xfId="3" applyNumberFormat="1" applyFont="1" applyBorder="1" applyAlignment="1">
      <alignment horizontal="center"/>
    </xf>
    <xf numFmtId="49" fontId="73" fillId="0" borderId="75" xfId="3" applyNumberFormat="1" applyFont="1" applyBorder="1" applyAlignment="1">
      <alignment horizontal="center"/>
    </xf>
    <xf numFmtId="49" fontId="73" fillId="0" borderId="56" xfId="3" applyNumberFormat="1" applyFont="1" applyBorder="1" applyAlignment="1">
      <alignment horizontal="center"/>
    </xf>
    <xf numFmtId="49" fontId="73" fillId="0" borderId="68" xfId="3" applyNumberFormat="1" applyFont="1" applyBorder="1" applyAlignment="1">
      <alignment horizontal="center"/>
    </xf>
    <xf numFmtId="0" fontId="47" fillId="0" borderId="24" xfId="3" applyBorder="1" applyAlignment="1">
      <alignment horizontal="center"/>
    </xf>
    <xf numFmtId="0" fontId="47" fillId="0" borderId="30" xfId="3" applyBorder="1" applyAlignment="1">
      <alignment horizontal="center"/>
    </xf>
    <xf numFmtId="0" fontId="47" fillId="0" borderId="25" xfId="3" applyBorder="1" applyAlignment="1">
      <alignment horizontal="center"/>
    </xf>
    <xf numFmtId="49" fontId="73" fillId="0" borderId="140" xfId="3" applyNumberFormat="1" applyFont="1" applyBorder="1" applyAlignment="1">
      <alignment horizontal="center"/>
    </xf>
    <xf numFmtId="49" fontId="73" fillId="0" borderId="60" xfId="3" applyNumberFormat="1" applyFont="1" applyBorder="1" applyAlignment="1">
      <alignment horizontal="center"/>
    </xf>
    <xf numFmtId="0" fontId="73" fillId="0" borderId="48" xfId="3" applyFont="1" applyBorder="1" applyAlignment="1">
      <alignment horizontal="center" vertical="center"/>
    </xf>
    <xf numFmtId="0" fontId="73" fillId="0" borderId="75" xfId="3" applyFont="1" applyBorder="1" applyAlignment="1">
      <alignment horizontal="center" vertical="center"/>
    </xf>
    <xf numFmtId="0" fontId="54" fillId="0" borderId="141" xfId="3" applyFont="1" applyBorder="1" applyAlignment="1">
      <alignment horizontal="center" vertical="center"/>
    </xf>
    <xf numFmtId="0" fontId="54" fillId="0" borderId="86" xfId="3" applyFont="1" applyBorder="1" applyAlignment="1">
      <alignment horizontal="center" vertical="center"/>
    </xf>
    <xf numFmtId="0" fontId="80" fillId="7" borderId="127" xfId="3" applyFont="1" applyFill="1" applyBorder="1" applyAlignment="1">
      <alignment horizontal="center" vertical="center" wrapText="1"/>
    </xf>
    <xf numFmtId="0" fontId="80" fillId="7" borderId="64" xfId="3" applyFont="1" applyFill="1" applyBorder="1" applyAlignment="1">
      <alignment horizontal="center" vertical="center" wrapText="1"/>
    </xf>
    <xf numFmtId="0" fontId="80" fillId="7" borderId="142" xfId="3" applyFont="1" applyFill="1" applyBorder="1" applyAlignment="1">
      <alignment horizontal="center" vertical="center" wrapText="1"/>
    </xf>
    <xf numFmtId="0" fontId="33" fillId="7" borderId="23" xfId="3" applyFont="1" applyFill="1" applyBorder="1" applyAlignment="1">
      <alignment horizontal="left" vertical="center" wrapText="1"/>
    </xf>
    <xf numFmtId="0" fontId="33" fillId="7" borderId="32" xfId="3" applyFont="1" applyFill="1" applyBorder="1" applyAlignment="1">
      <alignment horizontal="left" vertical="center" wrapText="1"/>
    </xf>
    <xf numFmtId="0" fontId="48" fillId="7" borderId="120" xfId="3" applyFont="1" applyFill="1" applyBorder="1" applyAlignment="1">
      <alignment horizontal="center" vertical="center" wrapText="1"/>
    </xf>
    <xf numFmtId="0" fontId="48" fillId="7" borderId="65" xfId="3" applyFont="1" applyFill="1" applyBorder="1" applyAlignment="1">
      <alignment horizontal="center" vertical="center" wrapText="1"/>
    </xf>
    <xf numFmtId="0" fontId="48" fillId="7" borderId="146" xfId="3" applyFont="1" applyFill="1" applyBorder="1" applyAlignment="1">
      <alignment horizontal="center" vertical="center" wrapText="1"/>
    </xf>
    <xf numFmtId="0" fontId="23" fillId="5" borderId="121" xfId="3" applyFont="1" applyFill="1" applyBorder="1" applyAlignment="1">
      <alignment horizontal="left" vertical="center"/>
    </xf>
    <xf numFmtId="0" fontId="23" fillId="5" borderId="25" xfId="3" applyFont="1" applyFill="1" applyBorder="1" applyAlignment="1">
      <alignment horizontal="left" vertical="center"/>
    </xf>
    <xf numFmtId="0" fontId="23" fillId="5" borderId="33" xfId="3" applyFont="1" applyFill="1" applyBorder="1" applyAlignment="1">
      <alignment horizontal="left" vertical="center"/>
    </xf>
    <xf numFmtId="0" fontId="33" fillId="6" borderId="23" xfId="3" applyFont="1" applyFill="1" applyBorder="1" applyAlignment="1">
      <alignment horizontal="left" vertical="center" wrapText="1"/>
    </xf>
    <xf numFmtId="0" fontId="33" fillId="6" borderId="32" xfId="3" applyFont="1" applyFill="1" applyBorder="1" applyAlignment="1">
      <alignment horizontal="left" vertical="center" wrapText="1"/>
    </xf>
    <xf numFmtId="0" fontId="33" fillId="7" borderId="75" xfId="3" applyFont="1" applyFill="1" applyBorder="1" applyAlignment="1">
      <alignment horizontal="left" vertical="center" wrapText="1"/>
    </xf>
    <xf numFmtId="0" fontId="47" fillId="0" borderId="147" xfId="3" applyBorder="1" applyAlignment="1">
      <alignment horizontal="center"/>
    </xf>
    <xf numFmtId="0" fontId="47" fillId="0" borderId="129" xfId="3" applyBorder="1" applyAlignment="1">
      <alignment horizontal="center"/>
    </xf>
    <xf numFmtId="0" fontId="47" fillId="0" borderId="121" xfId="3" applyBorder="1" applyAlignment="1">
      <alignment horizontal="center"/>
    </xf>
    <xf numFmtId="49" fontId="73" fillId="0" borderId="122" xfId="3" applyNumberFormat="1" applyFont="1" applyBorder="1" applyAlignment="1">
      <alignment horizontal="center"/>
    </xf>
    <xf numFmtId="49" fontId="73" fillId="0" borderId="69" xfId="3" applyNumberFormat="1" applyFont="1" applyBorder="1" applyAlignment="1">
      <alignment horizontal="center"/>
    </xf>
    <xf numFmtId="0" fontId="23" fillId="5" borderId="115" xfId="3" applyFont="1" applyFill="1" applyBorder="1" applyAlignment="1">
      <alignment horizontal="left" vertical="center"/>
    </xf>
    <xf numFmtId="0" fontId="23" fillId="5" borderId="23" xfId="3" applyFont="1" applyFill="1" applyBorder="1" applyAlignment="1">
      <alignment horizontal="left" vertical="center"/>
    </xf>
    <xf numFmtId="0" fontId="23" fillId="5" borderId="32" xfId="3" applyFont="1" applyFill="1" applyBorder="1" applyAlignment="1">
      <alignment horizontal="left" vertical="center"/>
    </xf>
    <xf numFmtId="0" fontId="33" fillId="6" borderId="36" xfId="3" applyFont="1" applyFill="1" applyBorder="1" applyAlignment="1">
      <alignment horizontal="left" vertical="center" wrapText="1"/>
    </xf>
    <xf numFmtId="0" fontId="33" fillId="6" borderId="75" xfId="3" applyFont="1" applyFill="1" applyBorder="1" applyAlignment="1">
      <alignment horizontal="left" vertical="center" wrapText="1"/>
    </xf>
    <xf numFmtId="0" fontId="23" fillId="5" borderId="68" xfId="3" applyFont="1" applyFill="1" applyBorder="1" applyAlignment="1">
      <alignment horizontal="left" vertical="center"/>
    </xf>
    <xf numFmtId="0" fontId="48" fillId="7" borderId="143" xfId="3" applyFont="1" applyFill="1" applyBorder="1" applyAlignment="1">
      <alignment horizontal="left" vertical="center" wrapText="1"/>
    </xf>
    <xf numFmtId="0" fontId="48" fillId="7" borderId="144" xfId="3" applyFont="1" applyFill="1" applyBorder="1" applyAlignment="1">
      <alignment horizontal="left" vertical="center" wrapText="1"/>
    </xf>
    <xf numFmtId="0" fontId="48" fillId="7" borderId="145" xfId="3" applyFont="1" applyFill="1" applyBorder="1" applyAlignment="1">
      <alignment horizontal="left" vertical="center" wrapText="1"/>
    </xf>
    <xf numFmtId="0" fontId="47" fillId="0" borderId="148" xfId="3" applyBorder="1" applyAlignment="1">
      <alignment horizontal="center"/>
    </xf>
    <xf numFmtId="0" fontId="47" fillId="0" borderId="57" xfId="3" applyBorder="1" applyAlignment="1">
      <alignment horizontal="center"/>
    </xf>
    <xf numFmtId="0" fontId="33" fillId="7" borderId="46" xfId="0" applyFont="1" applyFill="1" applyBorder="1" applyAlignment="1">
      <alignment horizontal="left" vertical="center" wrapText="1"/>
    </xf>
    <xf numFmtId="0" fontId="33" fillId="7" borderId="23" xfId="0" applyFont="1" applyFill="1" applyBorder="1" applyAlignment="1">
      <alignment horizontal="left" vertical="center" wrapText="1"/>
    </xf>
    <xf numFmtId="0" fontId="33" fillId="7" borderId="68" xfId="0" applyFont="1" applyFill="1" applyBorder="1" applyAlignment="1">
      <alignment horizontal="left" vertical="center" wrapText="1"/>
    </xf>
    <xf numFmtId="0" fontId="33" fillId="6" borderId="32" xfId="0" applyFont="1" applyFill="1" applyBorder="1" applyAlignment="1">
      <alignment horizontal="left" vertical="center" wrapText="1"/>
    </xf>
    <xf numFmtId="0" fontId="33" fillId="6" borderId="36" xfId="0" applyFont="1" applyFill="1" applyBorder="1" applyAlignment="1">
      <alignment horizontal="left" vertical="center" wrapText="1"/>
    </xf>
    <xf numFmtId="0" fontId="33" fillId="6" borderId="75" xfId="0" applyFont="1" applyFill="1" applyBorder="1" applyAlignment="1">
      <alignment horizontal="left" vertical="center" wrapText="1"/>
    </xf>
    <xf numFmtId="0" fontId="0" fillId="0" borderId="24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57" xfId="0" applyBorder="1" applyAlignment="1">
      <alignment horizontal="center" vertical="center"/>
    </xf>
    <xf numFmtId="0" fontId="18" fillId="7" borderId="32" xfId="0" applyFont="1" applyFill="1" applyBorder="1" applyAlignment="1">
      <alignment horizontal="left" vertical="center"/>
    </xf>
    <xf numFmtId="0" fontId="18" fillId="7" borderId="36" xfId="0" applyFont="1" applyFill="1" applyBorder="1" applyAlignment="1">
      <alignment horizontal="left" vertical="center"/>
    </xf>
    <xf numFmtId="0" fontId="18" fillId="7" borderId="75" xfId="0" applyFont="1" applyFill="1" applyBorder="1" applyAlignment="1">
      <alignment horizontal="left" vertical="center"/>
    </xf>
    <xf numFmtId="0" fontId="33" fillId="6" borderId="47" xfId="0" applyFont="1" applyFill="1" applyBorder="1" applyAlignment="1">
      <alignment horizontal="left" vertical="center" wrapText="1"/>
    </xf>
    <xf numFmtId="0" fontId="33" fillId="6" borderId="37" xfId="0" applyFont="1" applyFill="1" applyBorder="1" applyAlignment="1">
      <alignment horizontal="left" vertical="center" wrapText="1"/>
    </xf>
    <xf numFmtId="0" fontId="33" fillId="6" borderId="26" xfId="0" applyFont="1" applyFill="1" applyBorder="1" applyAlignment="1">
      <alignment horizontal="left" vertical="center" wrapText="1"/>
    </xf>
    <xf numFmtId="0" fontId="33" fillId="6" borderId="87" xfId="0" applyFont="1" applyFill="1" applyBorder="1" applyAlignment="1">
      <alignment horizontal="left" vertical="center" wrapText="1"/>
    </xf>
    <xf numFmtId="0" fontId="0" fillId="0" borderId="25" xfId="0" applyBorder="1" applyAlignment="1">
      <alignment horizontal="center" vertical="center"/>
    </xf>
    <xf numFmtId="0" fontId="33" fillId="7" borderId="41" xfId="0" applyFont="1" applyFill="1" applyBorder="1" applyAlignment="1">
      <alignment horizontal="left" vertical="center" wrapText="1"/>
    </xf>
    <xf numFmtId="0" fontId="33" fillId="6" borderId="23" xfId="0" applyFont="1" applyFill="1" applyBorder="1" applyAlignment="1">
      <alignment horizontal="left" vertical="center" wrapText="1"/>
    </xf>
    <xf numFmtId="0" fontId="33" fillId="6" borderId="68" xfId="0" applyFont="1" applyFill="1" applyBorder="1" applyAlignment="1">
      <alignment horizontal="left" vertical="center" wrapText="1"/>
    </xf>
    <xf numFmtId="0" fontId="33" fillId="7" borderId="43" xfId="0" applyFont="1" applyFill="1" applyBorder="1" applyAlignment="1">
      <alignment horizontal="left" vertical="center" wrapText="1"/>
    </xf>
    <xf numFmtId="0" fontId="33" fillId="7" borderId="25" xfId="0" applyFont="1" applyFill="1" applyBorder="1" applyAlignment="1">
      <alignment horizontal="left" vertical="center" wrapText="1"/>
    </xf>
    <xf numFmtId="0" fontId="23" fillId="8" borderId="148" xfId="0" applyFont="1" applyFill="1" applyBorder="1" applyAlignment="1">
      <alignment horizontal="left" vertical="center"/>
    </xf>
    <xf numFmtId="0" fontId="23" fillId="8" borderId="57" xfId="0" applyFont="1" applyFill="1" applyBorder="1" applyAlignment="1">
      <alignment horizontal="left" vertical="center"/>
    </xf>
    <xf numFmtId="0" fontId="23" fillId="8" borderId="114" xfId="0" applyFont="1" applyFill="1" applyBorder="1" applyAlignment="1">
      <alignment horizontal="left" vertical="center"/>
    </xf>
    <xf numFmtId="0" fontId="30" fillId="23" borderId="24" xfId="0" applyFont="1" applyFill="1" applyBorder="1" applyAlignment="1">
      <alignment horizontal="center" vertical="center" textRotation="90"/>
    </xf>
    <xf numFmtId="0" fontId="30" fillId="23" borderId="30" xfId="0" applyFont="1" applyFill="1" applyBorder="1" applyAlignment="1">
      <alignment horizontal="center" vertical="center" textRotation="90"/>
    </xf>
    <xf numFmtId="0" fontId="30" fillId="23" borderId="25" xfId="0" applyFont="1" applyFill="1" applyBorder="1" applyAlignment="1">
      <alignment horizontal="center" vertical="center" textRotation="90"/>
    </xf>
    <xf numFmtId="0" fontId="30" fillId="23" borderId="24" xfId="0" applyFont="1" applyFill="1" applyBorder="1" applyAlignment="1">
      <alignment vertical="center" textRotation="90"/>
    </xf>
    <xf numFmtId="0" fontId="30" fillId="23" borderId="30" xfId="0" applyFont="1" applyFill="1" applyBorder="1" applyAlignment="1">
      <alignment vertical="center" textRotation="90"/>
    </xf>
    <xf numFmtId="0" fontId="30" fillId="23" borderId="25" xfId="0" applyFont="1" applyFill="1" applyBorder="1" applyAlignment="1">
      <alignment vertical="center" textRotation="90"/>
    </xf>
    <xf numFmtId="0" fontId="0" fillId="23" borderId="30" xfId="0" applyFill="1" applyBorder="1" applyAlignment="1">
      <alignment vertical="center" textRotation="90"/>
    </xf>
    <xf numFmtId="0" fontId="33" fillId="6" borderId="25" xfId="0" applyFont="1" applyFill="1" applyBorder="1" applyAlignment="1">
      <alignment horizontal="left" vertical="center" wrapText="1"/>
    </xf>
    <xf numFmtId="0" fontId="33" fillId="6" borderId="69" xfId="0" applyFont="1" applyFill="1" applyBorder="1" applyAlignment="1">
      <alignment horizontal="left" vertical="center" wrapText="1"/>
    </xf>
    <xf numFmtId="0" fontId="33" fillId="7" borderId="42" xfId="0" applyFont="1" applyFill="1" applyBorder="1" applyAlignment="1">
      <alignment horizontal="left" vertical="center" wrapText="1"/>
    </xf>
    <xf numFmtId="0" fontId="33" fillId="0" borderId="24" xfId="0" applyFont="1" applyBorder="1" applyAlignment="1">
      <alignment horizontal="center" vertical="center" wrapText="1"/>
    </xf>
    <xf numFmtId="0" fontId="33" fillId="0" borderId="30" xfId="0" applyFont="1" applyBorder="1" applyAlignment="1">
      <alignment horizontal="center" vertical="center" wrapText="1"/>
    </xf>
    <xf numFmtId="0" fontId="33" fillId="0" borderId="25" xfId="0" applyFont="1" applyBorder="1" applyAlignment="1">
      <alignment horizontal="center" vertical="center" wrapText="1"/>
    </xf>
    <xf numFmtId="0" fontId="33" fillId="0" borderId="57" xfId="0" applyFont="1" applyBorder="1" applyAlignment="1">
      <alignment horizontal="center" vertical="center" wrapText="1"/>
    </xf>
    <xf numFmtId="0" fontId="0" fillId="0" borderId="150" xfId="0" applyBorder="1" applyAlignment="1">
      <alignment horizontal="center" vertical="center"/>
    </xf>
    <xf numFmtId="0" fontId="0" fillId="0" borderId="129" xfId="0" applyBorder="1" applyAlignment="1">
      <alignment horizontal="center" vertical="center"/>
    </xf>
    <xf numFmtId="0" fontId="0" fillId="0" borderId="148" xfId="0" applyBorder="1" applyAlignment="1">
      <alignment horizontal="center" vertical="center"/>
    </xf>
    <xf numFmtId="0" fontId="33" fillId="6" borderId="45" xfId="0" applyFont="1" applyFill="1" applyBorder="1" applyAlignment="1">
      <alignment horizontal="left" vertical="center" wrapText="1"/>
    </xf>
    <xf numFmtId="0" fontId="23" fillId="8" borderId="157" xfId="0" applyFont="1" applyFill="1" applyBorder="1" applyAlignment="1">
      <alignment horizontal="left" vertical="center"/>
    </xf>
    <xf numFmtId="0" fontId="23" fillId="8" borderId="51" xfId="0" applyFont="1" applyFill="1" applyBorder="1" applyAlignment="1">
      <alignment horizontal="left" vertical="center"/>
    </xf>
    <xf numFmtId="0" fontId="23" fillId="8" borderId="86" xfId="0" applyFont="1" applyFill="1" applyBorder="1" applyAlignment="1">
      <alignment horizontal="left" vertical="center"/>
    </xf>
    <xf numFmtId="0" fontId="33" fillId="6" borderId="41" xfId="0" applyFont="1" applyFill="1" applyBorder="1" applyAlignment="1">
      <alignment horizontal="left" vertical="center" wrapText="1"/>
    </xf>
    <xf numFmtId="0" fontId="0" fillId="0" borderId="154" xfId="0" applyBorder="1" applyAlignment="1">
      <alignment horizontal="center" vertical="center"/>
    </xf>
    <xf numFmtId="0" fontId="0" fillId="0" borderId="78" xfId="0" applyBorder="1" applyAlignment="1">
      <alignment horizontal="center" vertical="center"/>
    </xf>
    <xf numFmtId="0" fontId="0" fillId="0" borderId="78" xfId="0" applyBorder="1" applyAlignment="1">
      <alignment vertical="center"/>
    </xf>
    <xf numFmtId="0" fontId="34" fillId="0" borderId="24" xfId="0" applyFont="1" applyBorder="1" applyAlignment="1">
      <alignment horizontal="center" vertical="center"/>
    </xf>
    <xf numFmtId="0" fontId="34" fillId="0" borderId="30" xfId="0" applyFont="1" applyBorder="1" applyAlignment="1">
      <alignment horizontal="center" vertical="center"/>
    </xf>
    <xf numFmtId="0" fontId="34" fillId="0" borderId="25" xfId="0" applyFont="1" applyBorder="1" applyAlignment="1">
      <alignment horizontal="center" vertical="center"/>
    </xf>
    <xf numFmtId="0" fontId="18" fillId="6" borderId="32" xfId="0" applyFont="1" applyFill="1" applyBorder="1" applyAlignment="1">
      <alignment horizontal="left" vertical="center"/>
    </xf>
    <xf numFmtId="0" fontId="18" fillId="6" borderId="36" xfId="0" applyFont="1" applyFill="1" applyBorder="1" applyAlignment="1">
      <alignment horizontal="left" vertical="center"/>
    </xf>
    <xf numFmtId="0" fontId="18" fillId="6" borderId="75" xfId="0" applyFont="1" applyFill="1" applyBorder="1" applyAlignment="1">
      <alignment horizontal="left" vertical="center"/>
    </xf>
    <xf numFmtId="0" fontId="37" fillId="0" borderId="150" xfId="0" applyFont="1" applyBorder="1" applyAlignment="1">
      <alignment horizontal="center" vertical="center" wrapText="1"/>
    </xf>
    <xf numFmtId="0" fontId="37" fillId="0" borderId="148" xfId="0" applyFont="1" applyBorder="1" applyAlignment="1">
      <alignment horizontal="center" vertical="center" wrapText="1"/>
    </xf>
    <xf numFmtId="0" fontId="37" fillId="0" borderId="153" xfId="0" applyFont="1" applyBorder="1" applyAlignment="1">
      <alignment horizontal="center" vertical="center" wrapText="1"/>
    </xf>
    <xf numFmtId="2" fontId="0" fillId="0" borderId="150" xfId="0" applyNumberFormat="1" applyBorder="1" applyAlignment="1">
      <alignment horizontal="center" vertical="center"/>
    </xf>
    <xf numFmtId="2" fontId="0" fillId="0" borderId="129" xfId="0" applyNumberFormat="1" applyBorder="1" applyAlignment="1">
      <alignment horizontal="center" vertical="center"/>
    </xf>
    <xf numFmtId="2" fontId="0" fillId="0" borderId="153" xfId="0" applyNumberFormat="1" applyBorder="1" applyAlignment="1">
      <alignment horizontal="center" vertical="center"/>
    </xf>
    <xf numFmtId="0" fontId="18" fillId="7" borderId="88" xfId="0" applyFont="1" applyFill="1" applyBorder="1" applyAlignment="1">
      <alignment horizontal="left" vertical="center"/>
    </xf>
    <xf numFmtId="0" fontId="74" fillId="0" borderId="24" xfId="0" applyFont="1" applyBorder="1" applyAlignment="1">
      <alignment horizontal="center" vertical="center"/>
    </xf>
    <xf numFmtId="0" fontId="74" fillId="0" borderId="25" xfId="0" applyFont="1" applyBorder="1" applyAlignment="1">
      <alignment horizontal="center" vertical="center"/>
    </xf>
    <xf numFmtId="0" fontId="72" fillId="7" borderId="32" xfId="0" applyFont="1" applyFill="1" applyBorder="1" applyAlignment="1">
      <alignment horizontal="left" vertical="center"/>
    </xf>
    <xf numFmtId="0" fontId="72" fillId="7" borderId="36" xfId="0" applyFont="1" applyFill="1" applyBorder="1" applyAlignment="1">
      <alignment horizontal="left" vertical="center"/>
    </xf>
    <xf numFmtId="0" fontId="72" fillId="7" borderId="75" xfId="0" applyFont="1" applyFill="1" applyBorder="1" applyAlignment="1">
      <alignment horizontal="left" vertical="center"/>
    </xf>
    <xf numFmtId="0" fontId="74" fillId="0" borderId="150" xfId="0" applyFont="1" applyBorder="1" applyAlignment="1">
      <alignment horizontal="center" vertical="center"/>
    </xf>
    <xf numFmtId="0" fontId="74" fillId="0" borderId="129" xfId="0" applyFont="1" applyBorder="1" applyAlignment="1">
      <alignment horizontal="center" vertical="center"/>
    </xf>
    <xf numFmtId="0" fontId="74" fillId="0" borderId="148" xfId="0" applyFont="1" applyBorder="1" applyAlignment="1">
      <alignment horizontal="center" vertical="center"/>
    </xf>
    <xf numFmtId="0" fontId="37" fillId="0" borderId="129" xfId="0" applyFont="1" applyBorder="1" applyAlignment="1">
      <alignment horizontal="center" vertical="center" wrapText="1"/>
    </xf>
    <xf numFmtId="2" fontId="0" fillId="0" borderId="30" xfId="0" applyNumberFormat="1" applyBorder="1" applyAlignment="1">
      <alignment horizontal="center" vertical="center"/>
    </xf>
    <xf numFmtId="2" fontId="0" fillId="0" borderId="59" xfId="0" applyNumberFormat="1" applyBorder="1" applyAlignment="1">
      <alignment horizontal="center" vertical="center"/>
    </xf>
    <xf numFmtId="0" fontId="69" fillId="6" borderId="31" xfId="0" applyFont="1" applyFill="1" applyBorder="1" applyAlignment="1">
      <alignment horizontal="left" vertical="center"/>
    </xf>
    <xf numFmtId="0" fontId="69" fillId="6" borderId="54" xfId="0" applyFont="1" applyFill="1" applyBorder="1" applyAlignment="1">
      <alignment horizontal="left" vertical="center"/>
    </xf>
    <xf numFmtId="0" fontId="69" fillId="6" borderId="149" xfId="0" applyFont="1" applyFill="1" applyBorder="1" applyAlignment="1">
      <alignment horizontal="left" vertical="center"/>
    </xf>
    <xf numFmtId="0" fontId="18" fillId="7" borderId="61" xfId="0" applyFont="1" applyFill="1" applyBorder="1" applyAlignment="1">
      <alignment horizontal="left" vertical="center"/>
    </xf>
    <xf numFmtId="0" fontId="62" fillId="15" borderId="119" xfId="0" applyFont="1" applyFill="1" applyBorder="1" applyAlignment="1">
      <alignment horizontal="center" vertical="center"/>
    </xf>
    <xf numFmtId="0" fontId="46" fillId="15" borderId="77" xfId="0" applyFont="1" applyFill="1" applyBorder="1" applyAlignment="1">
      <alignment horizontal="center" vertical="center"/>
    </xf>
    <xf numFmtId="0" fontId="46" fillId="15" borderId="110" xfId="0" applyFont="1" applyFill="1" applyBorder="1" applyAlignment="1">
      <alignment horizontal="center" vertical="center"/>
    </xf>
    <xf numFmtId="0" fontId="46" fillId="15" borderId="72" xfId="0" applyFont="1" applyFill="1" applyBorder="1" applyAlignment="1">
      <alignment horizontal="center" vertical="center"/>
    </xf>
    <xf numFmtId="0" fontId="46" fillId="15" borderId="73" xfId="0" applyFont="1" applyFill="1" applyBorder="1" applyAlignment="1">
      <alignment horizontal="center" vertical="center"/>
    </xf>
    <xf numFmtId="0" fontId="46" fillId="15" borderId="102" xfId="0" applyFont="1" applyFill="1" applyBorder="1" applyAlignment="1">
      <alignment horizontal="center" vertical="center"/>
    </xf>
    <xf numFmtId="0" fontId="23" fillId="8" borderId="151" xfId="0" applyFont="1" applyFill="1" applyBorder="1" applyAlignment="1">
      <alignment horizontal="left" vertical="center"/>
    </xf>
    <xf numFmtId="0" fontId="23" fillId="8" borderId="27" xfId="0" applyFont="1" applyFill="1" applyBorder="1" applyAlignment="1">
      <alignment horizontal="left" vertical="center"/>
    </xf>
    <xf numFmtId="0" fontId="23" fillId="8" borderId="152" xfId="0" applyFont="1" applyFill="1" applyBorder="1" applyAlignment="1">
      <alignment horizontal="left" vertical="center"/>
    </xf>
    <xf numFmtId="0" fontId="0" fillId="0" borderId="52" xfId="0" applyBorder="1" applyAlignment="1">
      <alignment horizontal="center" vertical="center"/>
    </xf>
    <xf numFmtId="0" fontId="35" fillId="7" borderId="36" xfId="0" applyFont="1" applyFill="1" applyBorder="1" applyAlignment="1">
      <alignment horizontal="left" vertical="center"/>
    </xf>
    <xf numFmtId="0" fontId="35" fillId="7" borderId="75" xfId="0" applyFont="1" applyFill="1" applyBorder="1" applyAlignment="1">
      <alignment horizontal="left" vertical="center"/>
    </xf>
    <xf numFmtId="0" fontId="30" fillId="0" borderId="150" xfId="0" applyFont="1" applyBorder="1" applyAlignment="1">
      <alignment horizontal="center" textRotation="90"/>
    </xf>
    <xf numFmtId="0" fontId="30" fillId="0" borderId="129" xfId="0" applyFont="1" applyBorder="1" applyAlignment="1">
      <alignment horizontal="center" textRotation="90"/>
    </xf>
    <xf numFmtId="0" fontId="35" fillId="0" borderId="150" xfId="0" applyFont="1" applyBorder="1" applyAlignment="1">
      <alignment horizontal="center" vertical="center"/>
    </xf>
    <xf numFmtId="0" fontId="35" fillId="0" borderId="129" xfId="0" applyFont="1" applyBorder="1" applyAlignment="1">
      <alignment horizontal="center" vertical="center"/>
    </xf>
    <xf numFmtId="0" fontId="35" fillId="0" borderId="148" xfId="0" applyFont="1" applyBorder="1" applyAlignment="1">
      <alignment horizontal="center" vertical="center"/>
    </xf>
    <xf numFmtId="0" fontId="30" fillId="0" borderId="148" xfId="0" applyFont="1" applyBorder="1" applyAlignment="1">
      <alignment horizontal="center" textRotation="90"/>
    </xf>
    <xf numFmtId="0" fontId="33" fillId="7" borderId="69" xfId="0" applyFont="1" applyFill="1" applyBorder="1" applyAlignment="1">
      <alignment horizontal="left" vertical="center" wrapText="1"/>
    </xf>
    <xf numFmtId="0" fontId="0" fillId="0" borderId="129" xfId="0" applyBorder="1" applyAlignment="1">
      <alignment horizontal="center" textRotation="90"/>
    </xf>
    <xf numFmtId="0" fontId="0" fillId="0" borderId="148" xfId="0" applyBorder="1" applyAlignment="1">
      <alignment horizontal="center" textRotation="90"/>
    </xf>
    <xf numFmtId="0" fontId="0" fillId="0" borderId="153" xfId="0" applyBorder="1" applyAlignment="1">
      <alignment horizontal="center" vertical="center"/>
    </xf>
    <xf numFmtId="0" fontId="34" fillId="0" borderId="24" xfId="0" applyFont="1" applyBorder="1" applyAlignment="1">
      <alignment horizontal="center" vertical="center" wrapText="1"/>
    </xf>
    <xf numFmtId="0" fontId="34" fillId="0" borderId="30" xfId="0" applyFont="1" applyBorder="1" applyAlignment="1">
      <alignment horizontal="center" vertical="center" wrapText="1"/>
    </xf>
    <xf numFmtId="0" fontId="34" fillId="0" borderId="57" xfId="0" applyFont="1" applyBorder="1" applyAlignment="1">
      <alignment horizontal="center" vertical="center" wrapText="1"/>
    </xf>
    <xf numFmtId="0" fontId="35" fillId="6" borderId="36" xfId="0" applyFont="1" applyFill="1" applyBorder="1" applyAlignment="1">
      <alignment horizontal="left" vertical="center"/>
    </xf>
    <xf numFmtId="0" fontId="35" fillId="6" borderId="75" xfId="0" applyFont="1" applyFill="1" applyBorder="1" applyAlignment="1">
      <alignment horizontal="left" vertical="center"/>
    </xf>
    <xf numFmtId="0" fontId="33" fillId="0" borderId="43" xfId="0" applyFont="1" applyBorder="1" applyAlignment="1">
      <alignment horizontal="center" vertical="center" wrapText="1"/>
    </xf>
    <xf numFmtId="0" fontId="33" fillId="0" borderId="46" xfId="0" applyFont="1" applyBorder="1" applyAlignment="1">
      <alignment horizontal="center" vertical="center" wrapText="1"/>
    </xf>
    <xf numFmtId="0" fontId="0" fillId="0" borderId="43" xfId="0" applyBorder="1" applyAlignment="1">
      <alignment horizontal="center" vertical="center"/>
    </xf>
    <xf numFmtId="0" fontId="33" fillId="6" borderId="31" xfId="0" applyFont="1" applyFill="1" applyBorder="1" applyAlignment="1">
      <alignment horizontal="left" vertical="center" wrapText="1"/>
    </xf>
    <xf numFmtId="0" fontId="33" fillId="6" borderId="54" xfId="0" applyFont="1" applyFill="1" applyBorder="1" applyAlignment="1">
      <alignment horizontal="left" vertical="center" wrapText="1"/>
    </xf>
    <xf numFmtId="0" fontId="33" fillId="6" borderId="149" xfId="0" applyFont="1" applyFill="1" applyBorder="1" applyAlignment="1">
      <alignment horizontal="left" vertical="center" wrapText="1"/>
    </xf>
    <xf numFmtId="3" fontId="34" fillId="0" borderId="32" xfId="0" applyNumberFormat="1" applyFont="1" applyBorder="1" applyAlignment="1">
      <alignment horizontal="left" vertical="center"/>
    </xf>
    <xf numFmtId="3" fontId="34" fillId="0" borderId="75" xfId="0" applyNumberFormat="1" applyFont="1" applyBorder="1" applyAlignment="1">
      <alignment horizontal="left" vertical="center"/>
    </xf>
    <xf numFmtId="2" fontId="33" fillId="6" borderId="26" xfId="0" applyNumberFormat="1" applyFont="1" applyFill="1" applyBorder="1" applyAlignment="1">
      <alignment horizontal="left" vertical="center" wrapText="1"/>
    </xf>
    <xf numFmtId="2" fontId="33" fillId="6" borderId="87" xfId="0" applyNumberFormat="1" applyFont="1" applyFill="1" applyBorder="1" applyAlignment="1">
      <alignment horizontal="left" vertical="center" wrapText="1"/>
    </xf>
    <xf numFmtId="0" fontId="23" fillId="0" borderId="150" xfId="0" applyFont="1" applyBorder="1" applyAlignment="1">
      <alignment horizontal="center" vertical="center"/>
    </xf>
    <xf numFmtId="0" fontId="23" fillId="0" borderId="129" xfId="0" applyFont="1" applyBorder="1" applyAlignment="1">
      <alignment horizontal="center" vertical="center"/>
    </xf>
    <xf numFmtId="0" fontId="23" fillId="0" borderId="148" xfId="0" applyFont="1" applyBorder="1" applyAlignment="1">
      <alignment horizontal="center" vertical="center"/>
    </xf>
    <xf numFmtId="2" fontId="0" fillId="0" borderId="148" xfId="0" applyNumberFormat="1" applyBorder="1" applyAlignment="1">
      <alignment horizontal="center" vertical="center"/>
    </xf>
    <xf numFmtId="0" fontId="30" fillId="18" borderId="2" xfId="0" applyFont="1" applyFill="1" applyBorder="1" applyAlignment="1">
      <alignment horizontal="left" vertical="center"/>
    </xf>
    <xf numFmtId="0" fontId="30" fillId="0" borderId="2" xfId="0" applyFont="1" applyBorder="1" applyAlignment="1">
      <alignment horizontal="left" vertical="center"/>
    </xf>
    <xf numFmtId="0" fontId="30" fillId="11" borderId="2" xfId="0" applyFont="1" applyFill="1" applyBorder="1" applyAlignment="1">
      <alignment horizontal="left" vertical="center"/>
    </xf>
    <xf numFmtId="0" fontId="43" fillId="8" borderId="72" xfId="0" applyFont="1" applyFill="1" applyBorder="1" applyAlignment="1">
      <alignment horizontal="left" vertical="center" wrapText="1"/>
    </xf>
    <xf numFmtId="0" fontId="43" fillId="8" borderId="73" xfId="0" applyFont="1" applyFill="1" applyBorder="1" applyAlignment="1">
      <alignment horizontal="left" vertical="center" wrapText="1"/>
    </xf>
    <xf numFmtId="0" fontId="43" fillId="8" borderId="102" xfId="0" applyFont="1" applyFill="1" applyBorder="1" applyAlignment="1">
      <alignment horizontal="left" vertical="center" wrapText="1"/>
    </xf>
    <xf numFmtId="0" fontId="37" fillId="0" borderId="154" xfId="0" applyFont="1" applyBorder="1" applyAlignment="1">
      <alignment horizontal="center" vertical="center" wrapText="1"/>
    </xf>
    <xf numFmtId="0" fontId="37" fillId="0" borderId="155" xfId="0" applyFont="1" applyBorder="1" applyAlignment="1">
      <alignment horizontal="center" vertical="center" wrapText="1"/>
    </xf>
    <xf numFmtId="0" fontId="0" fillId="0" borderId="23" xfId="0" applyBorder="1" applyAlignment="1">
      <alignment horizontal="center" vertical="center"/>
    </xf>
    <xf numFmtId="0" fontId="18" fillId="17" borderId="32" xfId="0" applyFont="1" applyFill="1" applyBorder="1" applyAlignment="1">
      <alignment horizontal="left" vertical="center"/>
    </xf>
    <xf numFmtId="0" fontId="18" fillId="17" borderId="36" xfId="0" applyFont="1" applyFill="1" applyBorder="1" applyAlignment="1">
      <alignment horizontal="left" vertical="center"/>
    </xf>
    <xf numFmtId="0" fontId="18" fillId="17" borderId="75" xfId="0" applyFont="1" applyFill="1" applyBorder="1" applyAlignment="1">
      <alignment horizontal="left" vertical="center"/>
    </xf>
    <xf numFmtId="3" fontId="34" fillId="0" borderId="218" xfId="3" applyNumberFormat="1" applyFont="1" applyFill="1" applyBorder="1" applyAlignment="1">
      <alignment vertical="center"/>
    </xf>
    <xf numFmtId="3" fontId="34" fillId="0" borderId="216" xfId="3" applyNumberFormat="1" applyFont="1" applyFill="1" applyBorder="1"/>
    <xf numFmtId="3" fontId="34" fillId="0" borderId="82" xfId="0" applyNumberFormat="1" applyFont="1" applyFill="1" applyBorder="1" applyAlignment="1" applyProtection="1">
      <alignment vertical="center"/>
      <protection locked="0"/>
    </xf>
    <xf numFmtId="3" fontId="34" fillId="0" borderId="80" xfId="0" applyNumberFormat="1" applyFont="1" applyFill="1" applyBorder="1" applyAlignment="1" applyProtection="1">
      <alignment vertical="center"/>
      <protection locked="0"/>
    </xf>
    <xf numFmtId="3" fontId="34" fillId="0" borderId="32" xfId="0" applyNumberFormat="1" applyFont="1" applyFill="1" applyBorder="1" applyAlignment="1" applyProtection="1">
      <alignment vertical="center"/>
      <protection locked="0"/>
    </xf>
    <xf numFmtId="3" fontId="7" fillId="15" borderId="219" xfId="0" applyNumberFormat="1" applyFont="1" applyFill="1" applyBorder="1" applyAlignment="1" applyProtection="1">
      <alignment horizontal="center" vertical="center" wrapText="1"/>
      <protection locked="0"/>
    </xf>
    <xf numFmtId="3" fontId="34" fillId="0" borderId="0" xfId="0" applyNumberFormat="1" applyFont="1" applyBorder="1" applyAlignment="1" applyProtection="1">
      <alignment vertical="center"/>
      <protection locked="0"/>
    </xf>
    <xf numFmtId="3" fontId="34" fillId="0" borderId="0" xfId="0" applyNumberFormat="1" applyFont="1" applyBorder="1" applyAlignment="1">
      <alignment horizontal="left" vertical="center"/>
    </xf>
    <xf numFmtId="0" fontId="34" fillId="0" borderId="0" xfId="0" applyFont="1" applyBorder="1" applyAlignment="1">
      <alignment vertical="center"/>
    </xf>
    <xf numFmtId="3" fontId="34" fillId="0" borderId="0" xfId="0" applyNumberFormat="1" applyFont="1" applyBorder="1" applyAlignment="1">
      <alignment vertical="center"/>
    </xf>
    <xf numFmtId="3" fontId="18" fillId="7" borderId="0" xfId="0" applyNumberFormat="1" applyFont="1" applyFill="1" applyBorder="1" applyAlignment="1">
      <alignment vertical="center"/>
    </xf>
  </cellXfs>
  <cellStyles count="7">
    <cellStyle name="Čiarka" xfId="1" builtinId="3"/>
    <cellStyle name="Čiarka 2" xfId="2" xr:uid="{00000000-0005-0000-0000-000001000000}"/>
    <cellStyle name="Normálna" xfId="0" builtinId="0"/>
    <cellStyle name="Normálna 2" xfId="3" xr:uid="{00000000-0005-0000-0000-000004000000}"/>
    <cellStyle name="Normálna 3" xfId="4" xr:uid="{00000000-0005-0000-0000-000005000000}"/>
    <cellStyle name="Normálna 4" xfId="6" xr:uid="{00000000-0005-0000-0000-000006000000}"/>
    <cellStyle name="normální_List1" xfId="5" xr:uid="{00000000-0005-0000-0000-000007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348095</xdr:colOff>
      <xdr:row>13</xdr:row>
      <xdr:rowOff>122959</xdr:rowOff>
    </xdr:from>
    <xdr:to>
      <xdr:col>4</xdr:col>
      <xdr:colOff>571500</xdr:colOff>
      <xdr:row>19</xdr:row>
      <xdr:rowOff>132484</xdr:rowOff>
    </xdr:to>
    <xdr:pic>
      <xdr:nvPicPr>
        <xdr:cNvPr id="25540" name="Obrázok 1" descr="znak farebny (2)">
          <a:extLst>
            <a:ext uri="{FF2B5EF4-FFF2-40B4-BE49-F238E27FC236}">
              <a16:creationId xmlns:a16="http://schemas.microsoft.com/office/drawing/2014/main" id="{90A2328E-7568-2A7A-B0AD-1D1C0D54F67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18459" y="2561359"/>
          <a:ext cx="846859" cy="100705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6"/>
  <sheetViews>
    <sheetView zoomScale="75" workbookViewId="0">
      <selection activeCell="H7" sqref="H7:H75"/>
    </sheetView>
  </sheetViews>
  <sheetFormatPr defaultRowHeight="13.2" x14ac:dyDescent="0.25"/>
  <cols>
    <col min="1" max="1" width="18.88671875" customWidth="1"/>
    <col min="2" max="2" width="41.33203125" bestFit="1" customWidth="1"/>
    <col min="3" max="4" width="11.6640625" style="10" bestFit="1" customWidth="1"/>
    <col min="5" max="5" width="10.5546875" style="10" bestFit="1" customWidth="1"/>
    <col min="6" max="6" width="11.88671875" style="10" bestFit="1" customWidth="1"/>
    <col min="7" max="7" width="11.6640625" style="8" bestFit="1" customWidth="1"/>
    <col min="8" max="8" width="11.6640625" style="8" customWidth="1"/>
    <col min="9" max="10" width="11.88671875" style="8" customWidth="1"/>
    <col min="11" max="11" width="11.88671875" style="8" bestFit="1" customWidth="1"/>
  </cols>
  <sheetData>
    <row r="1" spans="1:11" ht="13.65" customHeight="1" x14ac:dyDescent="0.25">
      <c r="C1" s="11"/>
      <c r="G1" s="9"/>
      <c r="H1" s="9"/>
    </row>
    <row r="2" spans="1:11" ht="22.8" x14ac:dyDescent="0.4">
      <c r="A2" s="823" t="s">
        <v>0</v>
      </c>
      <c r="B2" s="824"/>
      <c r="C2" s="824"/>
      <c r="D2" s="824"/>
      <c r="E2" s="824"/>
      <c r="F2" s="824"/>
      <c r="G2" s="824"/>
      <c r="H2" s="824"/>
      <c r="I2" s="824"/>
      <c r="J2" s="824"/>
      <c r="K2" s="824"/>
    </row>
    <row r="3" spans="1:11" ht="11.25" customHeight="1" x14ac:dyDescent="0.3">
      <c r="A3" s="1"/>
      <c r="K3" s="12"/>
    </row>
    <row r="4" spans="1:11" ht="14.25" customHeight="1" thickBot="1" x14ac:dyDescent="0.3">
      <c r="G4" s="9"/>
      <c r="H4" s="9"/>
    </row>
    <row r="5" spans="1:11" ht="12.75" customHeight="1" x14ac:dyDescent="0.25">
      <c r="A5" s="825" t="s">
        <v>1</v>
      </c>
      <c r="B5" s="826"/>
      <c r="C5" s="829" t="s">
        <v>2</v>
      </c>
      <c r="D5" s="830"/>
      <c r="E5" s="830"/>
      <c r="F5" s="21"/>
      <c r="G5" s="831" t="s">
        <v>3</v>
      </c>
      <c r="H5" s="832"/>
      <c r="I5" s="832"/>
      <c r="J5" s="832"/>
      <c r="K5" s="833"/>
    </row>
    <row r="6" spans="1:11" x14ac:dyDescent="0.25">
      <c r="A6" s="827"/>
      <c r="B6" s="828"/>
      <c r="C6" s="22" t="s">
        <v>4</v>
      </c>
      <c r="D6" s="16" t="s">
        <v>5</v>
      </c>
      <c r="E6" s="16" t="s">
        <v>6</v>
      </c>
      <c r="F6" s="19" t="s">
        <v>7</v>
      </c>
      <c r="G6" s="23" t="s">
        <v>4</v>
      </c>
      <c r="H6" s="73" t="s">
        <v>8</v>
      </c>
      <c r="I6" s="17" t="s">
        <v>5</v>
      </c>
      <c r="J6" s="18" t="s">
        <v>9</v>
      </c>
      <c r="K6" s="63" t="s">
        <v>7</v>
      </c>
    </row>
    <row r="7" spans="1:11" s="39" customFormat="1" ht="16.2" thickBot="1" x14ac:dyDescent="0.35">
      <c r="A7" s="35" t="s">
        <v>10</v>
      </c>
      <c r="B7" s="36"/>
      <c r="C7" s="38">
        <f>C8+C11+C13+C20+C24+C30+C34+C37+C38+C44+C49+C57+C64+C70+C72</f>
        <v>4107753</v>
      </c>
      <c r="D7" s="417">
        <f>D8+D11+D13+D20+D24+D30+D34+D38+D44+D49+D57+D64+D70+D72</f>
        <v>2422136</v>
      </c>
      <c r="E7" s="417">
        <f>E8+E11+E13+E20+E24+E30+E34+E37+E38+E44+E49+E57+E64+E70+E72</f>
        <v>81213</v>
      </c>
      <c r="F7" s="37">
        <f>F8+F11+F13+F20+F24+F30+F34+F37+F38+F44+F49+F57+F64+F70+F72</f>
        <v>6611102</v>
      </c>
      <c r="G7" s="38" t="e">
        <f>G8+G11+G13+G20+G24+G30+G34+G37+G38+G44+G49+G57+G64+G70+G72</f>
        <v>#REF!</v>
      </c>
      <c r="H7" s="75" t="e">
        <f>G7/C7</f>
        <v>#REF!</v>
      </c>
      <c r="I7" s="417" t="e">
        <f>I8+I11+I13+I20+I24+I30+I34+I37+I38+I44+I49+I57+I64+I70+I72</f>
        <v>#REF!</v>
      </c>
      <c r="J7" s="417" t="e">
        <f>J8+J11+J13+J20+J24+J30+J34+J38+J37+J44+J49+J57+J64+J70+J72</f>
        <v>#REF!</v>
      </c>
      <c r="K7" s="418" t="e">
        <f>K8+K11+K13+K20+K24+K30+K34+K37+K38+K44+K49+K57+K64+K70+K72</f>
        <v>#REF!</v>
      </c>
    </row>
    <row r="8" spans="1:11" s="32" customFormat="1" ht="17.399999999999999" customHeight="1" x14ac:dyDescent="0.25">
      <c r="A8" s="25" t="s">
        <v>11</v>
      </c>
      <c r="B8" s="26"/>
      <c r="C8" s="52">
        <f>C9+C10</f>
        <v>168339</v>
      </c>
      <c r="D8" s="27">
        <f>D9+D10</f>
        <v>107289</v>
      </c>
      <c r="E8" s="27"/>
      <c r="F8" s="48">
        <f>C8+D8+E8</f>
        <v>275628</v>
      </c>
      <c r="G8" s="52" t="e">
        <f>G9+G10</f>
        <v>#REF!</v>
      </c>
      <c r="H8" s="76" t="e">
        <f t="shared" ref="H8:H71" si="0">G8/C8</f>
        <v>#REF!</v>
      </c>
      <c r="I8" s="27" t="e">
        <f>I9+I10</f>
        <v>#REF!</v>
      </c>
      <c r="J8" s="27" t="e">
        <f>J9+J10</f>
        <v>#REF!</v>
      </c>
      <c r="K8" s="64" t="e">
        <f>K9+K10</f>
        <v>#REF!</v>
      </c>
    </row>
    <row r="9" spans="1:11" ht="17.399999999999999" customHeight="1" x14ac:dyDescent="0.25">
      <c r="A9" s="2" t="s">
        <v>12</v>
      </c>
      <c r="B9" s="3" t="s">
        <v>13</v>
      </c>
      <c r="C9" s="53">
        <v>117552</v>
      </c>
      <c r="D9" s="13"/>
      <c r="E9" s="45"/>
      <c r="F9" s="49"/>
      <c r="G9" s="53" t="e">
        <f>#REF!</f>
        <v>#REF!</v>
      </c>
      <c r="H9" s="77" t="e">
        <f t="shared" si="0"/>
        <v>#REF!</v>
      </c>
      <c r="I9" s="13" t="e">
        <f>#REF!</f>
        <v>#REF!</v>
      </c>
      <c r="J9" s="61" t="e">
        <f>#REF!</f>
        <v>#REF!</v>
      </c>
      <c r="K9" s="65" t="e">
        <f>G9+I9+J9</f>
        <v>#REF!</v>
      </c>
    </row>
    <row r="10" spans="1:11" ht="17.399999999999999" customHeight="1" x14ac:dyDescent="0.25">
      <c r="A10" s="2" t="s">
        <v>14</v>
      </c>
      <c r="B10" s="3" t="s">
        <v>15</v>
      </c>
      <c r="C10" s="53">
        <v>50787</v>
      </c>
      <c r="D10" s="13">
        <v>107289</v>
      </c>
      <c r="E10" s="45"/>
      <c r="F10" s="49"/>
      <c r="G10" s="53" t="e">
        <f>#REF!</f>
        <v>#REF!</v>
      </c>
      <c r="H10" s="77" t="e">
        <f t="shared" si="0"/>
        <v>#REF!</v>
      </c>
      <c r="I10" s="13" t="e">
        <f>#REF!</f>
        <v>#REF!</v>
      </c>
      <c r="J10" s="61" t="e">
        <f>#REF!</f>
        <v>#REF!</v>
      </c>
      <c r="K10" s="65" t="e">
        <f>G10+I10+J10</f>
        <v>#REF!</v>
      </c>
    </row>
    <row r="11" spans="1:11" s="32" customFormat="1" ht="17.399999999999999" customHeight="1" x14ac:dyDescent="0.25">
      <c r="A11" s="28" t="s">
        <v>16</v>
      </c>
      <c r="B11" s="29"/>
      <c r="C11" s="54">
        <f>C12</f>
        <v>12392</v>
      </c>
      <c r="D11" s="33"/>
      <c r="E11" s="27"/>
      <c r="F11" s="50">
        <f>C11+D11+E11</f>
        <v>12392</v>
      </c>
      <c r="G11" s="54" t="e">
        <f>G12</f>
        <v>#REF!</v>
      </c>
      <c r="H11" s="78" t="e">
        <f t="shared" si="0"/>
        <v>#REF!</v>
      </c>
      <c r="I11" s="33" t="e">
        <f>I12</f>
        <v>#REF!</v>
      </c>
      <c r="J11" s="62" t="e">
        <f>J12</f>
        <v>#REF!</v>
      </c>
      <c r="K11" s="64" t="e">
        <f>K12</f>
        <v>#REF!</v>
      </c>
    </row>
    <row r="12" spans="1:11" ht="17.399999999999999" customHeight="1" x14ac:dyDescent="0.3">
      <c r="A12" s="2" t="s">
        <v>17</v>
      </c>
      <c r="B12" s="7" t="s">
        <v>18</v>
      </c>
      <c r="C12" s="53">
        <v>12392</v>
      </c>
      <c r="D12" s="13"/>
      <c r="E12" s="45"/>
      <c r="F12" s="49"/>
      <c r="G12" s="53" t="e">
        <f>#REF!</f>
        <v>#REF!</v>
      </c>
      <c r="H12" s="77" t="e">
        <f t="shared" si="0"/>
        <v>#REF!</v>
      </c>
      <c r="I12" s="13" t="e">
        <f>#REF!</f>
        <v>#REF!</v>
      </c>
      <c r="J12" s="61" t="e">
        <f>#REF!</f>
        <v>#REF!</v>
      </c>
      <c r="K12" s="65" t="e">
        <f>G12+I12+J12</f>
        <v>#REF!</v>
      </c>
    </row>
    <row r="13" spans="1:11" s="32" customFormat="1" ht="17.399999999999999" customHeight="1" x14ac:dyDescent="0.25">
      <c r="A13" s="28" t="s">
        <v>19</v>
      </c>
      <c r="B13" s="29"/>
      <c r="C13" s="54">
        <f>C14+C15+C16+C17+C18</f>
        <v>202789</v>
      </c>
      <c r="D13" s="33">
        <f>D14+D15+D16+D17+D18</f>
        <v>144000</v>
      </c>
      <c r="E13" s="27">
        <f>E14+E15+E16+E17+E18</f>
        <v>0</v>
      </c>
      <c r="F13" s="50">
        <f>C13+D13+E13</f>
        <v>346789</v>
      </c>
      <c r="G13" s="54" t="e">
        <f>G14+G15+G16+G17+G18+G19</f>
        <v>#REF!</v>
      </c>
      <c r="H13" s="78" t="e">
        <f t="shared" si="0"/>
        <v>#REF!</v>
      </c>
      <c r="I13" s="33" t="e">
        <f>I14+I15+I16+I17+I18+I19</f>
        <v>#REF!</v>
      </c>
      <c r="J13" s="62" t="e">
        <f>J14+J15+J16+J17+J18</f>
        <v>#REF!</v>
      </c>
      <c r="K13" s="64" t="e">
        <f>K14+K15+K16+K17+K18+K19</f>
        <v>#REF!</v>
      </c>
    </row>
    <row r="14" spans="1:11" ht="17.399999999999999" customHeight="1" x14ac:dyDescent="0.25">
      <c r="A14" s="2" t="s">
        <v>20</v>
      </c>
      <c r="B14" s="42" t="s">
        <v>21</v>
      </c>
      <c r="C14" s="53">
        <v>79654</v>
      </c>
      <c r="D14" s="13"/>
      <c r="E14" s="45"/>
      <c r="F14" s="49"/>
      <c r="G14" s="53" t="e">
        <f>#REF!</f>
        <v>#REF!</v>
      </c>
      <c r="H14" s="77" t="e">
        <f t="shared" si="0"/>
        <v>#REF!</v>
      </c>
      <c r="I14" s="13" t="e">
        <f>#REF!</f>
        <v>#REF!</v>
      </c>
      <c r="J14" s="61" t="e">
        <f>#REF!</f>
        <v>#REF!</v>
      </c>
      <c r="K14" s="65" t="e">
        <f t="shared" ref="K14:K19" si="1">G14+I14+J14</f>
        <v>#REF!</v>
      </c>
    </row>
    <row r="15" spans="1:11" ht="17.399999999999999" customHeight="1" x14ac:dyDescent="0.25">
      <c r="A15" s="2" t="s">
        <v>22</v>
      </c>
      <c r="B15" s="42" t="s">
        <v>23</v>
      </c>
      <c r="C15" s="53">
        <v>11031</v>
      </c>
      <c r="D15" s="13"/>
      <c r="E15" s="45"/>
      <c r="F15" s="49"/>
      <c r="G15" s="53" t="e">
        <f>#REF!</f>
        <v>#REF!</v>
      </c>
      <c r="H15" s="77" t="e">
        <f t="shared" si="0"/>
        <v>#REF!</v>
      </c>
      <c r="I15" s="13" t="e">
        <f>#REF!</f>
        <v>#REF!</v>
      </c>
      <c r="J15" s="61" t="e">
        <f>#REF!</f>
        <v>#REF!</v>
      </c>
      <c r="K15" s="65" t="e">
        <f t="shared" si="1"/>
        <v>#REF!</v>
      </c>
    </row>
    <row r="16" spans="1:11" ht="17.399999999999999" customHeight="1" x14ac:dyDescent="0.25">
      <c r="A16" s="2" t="s">
        <v>24</v>
      </c>
      <c r="B16" s="42" t="s">
        <v>25</v>
      </c>
      <c r="C16" s="53">
        <v>20048</v>
      </c>
      <c r="D16" s="13">
        <v>0</v>
      </c>
      <c r="E16" s="45"/>
      <c r="F16" s="49"/>
      <c r="G16" s="53" t="e">
        <f>#REF!</f>
        <v>#REF!</v>
      </c>
      <c r="H16" s="77" t="e">
        <f t="shared" si="0"/>
        <v>#REF!</v>
      </c>
      <c r="I16" s="13" t="e">
        <f>#REF!</f>
        <v>#REF!</v>
      </c>
      <c r="J16" s="61" t="e">
        <f>#REF!</f>
        <v>#REF!</v>
      </c>
      <c r="K16" s="65" t="e">
        <f t="shared" si="1"/>
        <v>#REF!</v>
      </c>
    </row>
    <row r="17" spans="1:11" ht="17.399999999999999" customHeight="1" x14ac:dyDescent="0.25">
      <c r="A17" s="2" t="s">
        <v>26</v>
      </c>
      <c r="B17" s="42" t="s">
        <v>27</v>
      </c>
      <c r="C17" s="53">
        <v>12351</v>
      </c>
      <c r="D17" s="13">
        <v>0</v>
      </c>
      <c r="E17" s="45"/>
      <c r="F17" s="49"/>
      <c r="G17" s="53" t="e">
        <f>#REF!</f>
        <v>#REF!</v>
      </c>
      <c r="H17" s="77" t="e">
        <f t="shared" si="0"/>
        <v>#REF!</v>
      </c>
      <c r="I17" s="13" t="e">
        <f>#REF!</f>
        <v>#REF!</v>
      </c>
      <c r="J17" s="61" t="e">
        <f>#REF!</f>
        <v>#REF!</v>
      </c>
      <c r="K17" s="65" t="e">
        <f t="shared" si="1"/>
        <v>#REF!</v>
      </c>
    </row>
    <row r="18" spans="1:11" ht="17.399999999999999" customHeight="1" x14ac:dyDescent="0.25">
      <c r="A18" s="4" t="s">
        <v>28</v>
      </c>
      <c r="B18" s="42" t="s">
        <v>29</v>
      </c>
      <c r="C18" s="53">
        <v>79705</v>
      </c>
      <c r="D18" s="13">
        <v>144000</v>
      </c>
      <c r="E18" s="45"/>
      <c r="F18" s="49"/>
      <c r="G18" s="53" t="e">
        <f>#REF!</f>
        <v>#REF!</v>
      </c>
      <c r="H18" s="77" t="e">
        <f t="shared" si="0"/>
        <v>#REF!</v>
      </c>
      <c r="I18" s="13" t="e">
        <f>#REF!</f>
        <v>#REF!</v>
      </c>
      <c r="J18" s="61" t="e">
        <f>#REF!</f>
        <v>#REF!</v>
      </c>
      <c r="K18" s="65" t="e">
        <f t="shared" si="1"/>
        <v>#REF!</v>
      </c>
    </row>
    <row r="19" spans="1:11" ht="17.399999999999999" customHeight="1" x14ac:dyDescent="0.25">
      <c r="A19" s="4" t="s">
        <v>30</v>
      </c>
      <c r="B19" s="42" t="s">
        <v>31</v>
      </c>
      <c r="C19" s="53"/>
      <c r="D19" s="13"/>
      <c r="E19" s="45"/>
      <c r="F19" s="49"/>
      <c r="G19" s="53" t="e">
        <f>#REF!</f>
        <v>#REF!</v>
      </c>
      <c r="H19" s="77">
        <v>0</v>
      </c>
      <c r="I19" s="13" t="e">
        <f>#REF!</f>
        <v>#REF!</v>
      </c>
      <c r="J19" s="61" t="e">
        <f>#REF!</f>
        <v>#REF!</v>
      </c>
      <c r="K19" s="65" t="e">
        <f t="shared" si="1"/>
        <v>#REF!</v>
      </c>
    </row>
    <row r="20" spans="1:11" s="32" customFormat="1" ht="17.399999999999999" customHeight="1" x14ac:dyDescent="0.25">
      <c r="A20" s="28" t="s">
        <v>32</v>
      </c>
      <c r="B20" s="30"/>
      <c r="C20" s="54">
        <f>C21+C22+C23</f>
        <v>10758</v>
      </c>
      <c r="D20" s="33"/>
      <c r="E20" s="27"/>
      <c r="F20" s="50">
        <f>C20+D20+E20</f>
        <v>10758</v>
      </c>
      <c r="G20" s="54" t="e">
        <f>G21+G22+G23</f>
        <v>#REF!</v>
      </c>
      <c r="H20" s="78" t="e">
        <f t="shared" si="0"/>
        <v>#REF!</v>
      </c>
      <c r="I20" s="33" t="e">
        <f>I21+I22+I23</f>
        <v>#REF!</v>
      </c>
      <c r="J20" s="62" t="e">
        <f>J21+J22+J23</f>
        <v>#REF!</v>
      </c>
      <c r="K20" s="64" t="e">
        <f>K21+K22+K23</f>
        <v>#REF!</v>
      </c>
    </row>
    <row r="21" spans="1:11" ht="17.399999999999999" customHeight="1" x14ac:dyDescent="0.25">
      <c r="A21" s="2" t="s">
        <v>33</v>
      </c>
      <c r="B21" s="42" t="s">
        <v>34</v>
      </c>
      <c r="C21" s="53">
        <v>3319</v>
      </c>
      <c r="D21" s="13"/>
      <c r="E21" s="45"/>
      <c r="F21" s="49"/>
      <c r="G21" s="53" t="e">
        <f>#REF!</f>
        <v>#REF!</v>
      </c>
      <c r="H21" s="77" t="e">
        <f t="shared" si="0"/>
        <v>#REF!</v>
      </c>
      <c r="I21" s="13" t="e">
        <f>#REF!</f>
        <v>#REF!</v>
      </c>
      <c r="J21" s="61" t="e">
        <f>#REF!</f>
        <v>#REF!</v>
      </c>
      <c r="K21" s="65" t="e">
        <f>G21+I21+J21</f>
        <v>#REF!</v>
      </c>
    </row>
    <row r="22" spans="1:11" ht="17.399999999999999" customHeight="1" x14ac:dyDescent="0.3">
      <c r="A22" s="2" t="s">
        <v>35</v>
      </c>
      <c r="B22" s="7" t="s">
        <v>36</v>
      </c>
      <c r="C22" s="53">
        <v>3639</v>
      </c>
      <c r="D22" s="13"/>
      <c r="E22" s="45"/>
      <c r="F22" s="49"/>
      <c r="G22" s="53" t="e">
        <f>#REF!</f>
        <v>#REF!</v>
      </c>
      <c r="H22" s="77" t="e">
        <f t="shared" si="0"/>
        <v>#REF!</v>
      </c>
      <c r="I22" s="13" t="e">
        <f>#REF!</f>
        <v>#REF!</v>
      </c>
      <c r="J22" s="61" t="e">
        <f>#REF!</f>
        <v>#REF!</v>
      </c>
      <c r="K22" s="65" t="e">
        <f>G22+I22+J22</f>
        <v>#REF!</v>
      </c>
    </row>
    <row r="23" spans="1:11" ht="17.399999999999999" customHeight="1" x14ac:dyDescent="0.3">
      <c r="A23" s="2" t="s">
        <v>37</v>
      </c>
      <c r="B23" s="7" t="s">
        <v>38</v>
      </c>
      <c r="C23" s="53">
        <v>3800</v>
      </c>
      <c r="D23" s="13"/>
      <c r="E23" s="45"/>
      <c r="F23" s="49"/>
      <c r="G23" s="53" t="e">
        <f>#REF!</f>
        <v>#REF!</v>
      </c>
      <c r="H23" s="77" t="e">
        <f t="shared" si="0"/>
        <v>#REF!</v>
      </c>
      <c r="I23" s="13" t="e">
        <f>#REF!</f>
        <v>#REF!</v>
      </c>
      <c r="J23" s="61" t="e">
        <f>#REF!</f>
        <v>#REF!</v>
      </c>
      <c r="K23" s="65" t="e">
        <f>G23+I23+J23</f>
        <v>#REF!</v>
      </c>
    </row>
    <row r="24" spans="1:11" s="32" customFormat="1" ht="17.399999999999999" customHeight="1" x14ac:dyDescent="0.25">
      <c r="A24" s="28" t="s">
        <v>39</v>
      </c>
      <c r="B24" s="30"/>
      <c r="C24" s="54">
        <f>C25+C26+C27+C28</f>
        <v>322272</v>
      </c>
      <c r="D24" s="33">
        <f>D25+D26+D27+D28</f>
        <v>461</v>
      </c>
      <c r="E24" s="27">
        <f>E25+E26+E27+E28</f>
        <v>2426</v>
      </c>
      <c r="F24" s="50">
        <f>C24+D24+E24</f>
        <v>325159</v>
      </c>
      <c r="G24" s="54" t="e">
        <f>G25+G26+G27+G28+G29</f>
        <v>#REF!</v>
      </c>
      <c r="H24" s="78" t="e">
        <f t="shared" si="0"/>
        <v>#REF!</v>
      </c>
      <c r="I24" s="33" t="e">
        <f>I25+I26+I27+I28+I29</f>
        <v>#REF!</v>
      </c>
      <c r="J24" s="62" t="e">
        <f>J25+J26+J27+J28+J29</f>
        <v>#REF!</v>
      </c>
      <c r="K24" s="64" t="e">
        <f>K25+K26+K27+K28+K29</f>
        <v>#REF!</v>
      </c>
    </row>
    <row r="25" spans="1:11" ht="17.399999999999999" customHeight="1" x14ac:dyDescent="0.25">
      <c r="A25" s="4" t="s">
        <v>40</v>
      </c>
      <c r="B25" s="42" t="s">
        <v>41</v>
      </c>
      <c r="C25" s="53">
        <v>204349</v>
      </c>
      <c r="D25" s="13">
        <v>461</v>
      </c>
      <c r="E25" s="45">
        <v>2426</v>
      </c>
      <c r="F25" s="49"/>
      <c r="G25" s="53" t="e">
        <f>#REF!</f>
        <v>#REF!</v>
      </c>
      <c r="H25" s="77" t="e">
        <f t="shared" si="0"/>
        <v>#REF!</v>
      </c>
      <c r="I25" s="13" t="e">
        <f>#REF!</f>
        <v>#REF!</v>
      </c>
      <c r="J25" s="61" t="e">
        <f>#REF!</f>
        <v>#REF!</v>
      </c>
      <c r="K25" s="65" t="e">
        <f>G25+I25+J25</f>
        <v>#REF!</v>
      </c>
    </row>
    <row r="26" spans="1:11" ht="17.399999999999999" customHeight="1" x14ac:dyDescent="0.25">
      <c r="A26" s="4" t="s">
        <v>42</v>
      </c>
      <c r="B26" s="42" t="s">
        <v>43</v>
      </c>
      <c r="C26" s="53">
        <v>266</v>
      </c>
      <c r="D26" s="13">
        <v>0</v>
      </c>
      <c r="E26" s="45"/>
      <c r="F26" s="49"/>
      <c r="G26" s="53" t="e">
        <f>#REF!</f>
        <v>#REF!</v>
      </c>
      <c r="H26" s="77" t="e">
        <f t="shared" si="0"/>
        <v>#REF!</v>
      </c>
      <c r="I26" s="13" t="e">
        <f>#REF!</f>
        <v>#REF!</v>
      </c>
      <c r="J26" s="61" t="e">
        <f>#REF!</f>
        <v>#REF!</v>
      </c>
      <c r="K26" s="65" t="e">
        <f>G26+I26+J26</f>
        <v>#REF!</v>
      </c>
    </row>
    <row r="27" spans="1:11" ht="17.399999999999999" customHeight="1" x14ac:dyDescent="0.25">
      <c r="A27" s="4" t="s">
        <v>44</v>
      </c>
      <c r="B27" s="42" t="s">
        <v>45</v>
      </c>
      <c r="C27" s="53">
        <v>8634</v>
      </c>
      <c r="D27" s="13"/>
      <c r="E27" s="45"/>
      <c r="F27" s="49"/>
      <c r="G27" s="53" t="e">
        <f>#REF!</f>
        <v>#REF!</v>
      </c>
      <c r="H27" s="77" t="e">
        <f t="shared" si="0"/>
        <v>#REF!</v>
      </c>
      <c r="I27" s="13" t="e">
        <f>#REF!</f>
        <v>#REF!</v>
      </c>
      <c r="J27" s="61" t="e">
        <f>#REF!</f>
        <v>#REF!</v>
      </c>
      <c r="K27" s="65" t="e">
        <f>G27+I27+J27</f>
        <v>#REF!</v>
      </c>
    </row>
    <row r="28" spans="1:11" ht="17.399999999999999" customHeight="1" x14ac:dyDescent="0.3">
      <c r="A28" s="4" t="s">
        <v>46</v>
      </c>
      <c r="B28" s="7" t="s">
        <v>47</v>
      </c>
      <c r="C28" s="53">
        <v>109023</v>
      </c>
      <c r="D28" s="13"/>
      <c r="E28" s="45"/>
      <c r="F28" s="49"/>
      <c r="G28" s="53" t="e">
        <f>#REF!</f>
        <v>#REF!</v>
      </c>
      <c r="H28" s="77" t="e">
        <f t="shared" si="0"/>
        <v>#REF!</v>
      </c>
      <c r="I28" s="13" t="e">
        <f>#REF!</f>
        <v>#REF!</v>
      </c>
      <c r="J28" s="61" t="e">
        <f>#REF!</f>
        <v>#REF!</v>
      </c>
      <c r="K28" s="65" t="e">
        <f>G28+I28+J28</f>
        <v>#REF!</v>
      </c>
    </row>
    <row r="29" spans="1:11" ht="17.399999999999999" customHeight="1" x14ac:dyDescent="0.3">
      <c r="A29" s="4" t="s">
        <v>48</v>
      </c>
      <c r="B29" s="7" t="s">
        <v>49</v>
      </c>
      <c r="C29" s="53"/>
      <c r="D29" s="13"/>
      <c r="E29" s="45"/>
      <c r="F29" s="49"/>
      <c r="G29" s="53" t="e">
        <f>#REF!</f>
        <v>#REF!</v>
      </c>
      <c r="H29" s="77">
        <v>0</v>
      </c>
      <c r="I29" s="13" t="e">
        <f>#REF!</f>
        <v>#REF!</v>
      </c>
      <c r="J29" s="61" t="e">
        <f>#REF!</f>
        <v>#REF!</v>
      </c>
      <c r="K29" s="65" t="e">
        <f>G29+I29+J29</f>
        <v>#REF!</v>
      </c>
    </row>
    <row r="30" spans="1:11" s="32" customFormat="1" ht="17.399999999999999" customHeight="1" x14ac:dyDescent="0.25">
      <c r="A30" s="28" t="s">
        <v>50</v>
      </c>
      <c r="B30" s="29"/>
      <c r="C30" s="54">
        <f>C31+C32+C33</f>
        <v>294479</v>
      </c>
      <c r="D30" s="33">
        <f>D31+D32+D33</f>
        <v>852204</v>
      </c>
      <c r="E30" s="27"/>
      <c r="F30" s="50">
        <f>C30+D30+E30</f>
        <v>1146683</v>
      </c>
      <c r="G30" s="54" t="e">
        <f>G31+G32+G33</f>
        <v>#REF!</v>
      </c>
      <c r="H30" s="78" t="e">
        <f t="shared" si="0"/>
        <v>#REF!</v>
      </c>
      <c r="I30" s="33" t="e">
        <f>I31+I32+I33</f>
        <v>#REF!</v>
      </c>
      <c r="J30" s="62" t="e">
        <f>J31+J32+J33</f>
        <v>#REF!</v>
      </c>
      <c r="K30" s="64" t="e">
        <f>K31+K32+K33</f>
        <v>#REF!</v>
      </c>
    </row>
    <row r="31" spans="1:11" ht="17.399999999999999" customHeight="1" x14ac:dyDescent="0.3">
      <c r="A31" s="4" t="s">
        <v>51</v>
      </c>
      <c r="B31" s="43" t="s">
        <v>52</v>
      </c>
      <c r="C31" s="53">
        <v>256297</v>
      </c>
      <c r="D31" s="13"/>
      <c r="E31" s="45"/>
      <c r="F31" s="49"/>
      <c r="G31" s="53" t="e">
        <f>#REF!</f>
        <v>#REF!</v>
      </c>
      <c r="H31" s="77" t="e">
        <f t="shared" si="0"/>
        <v>#REF!</v>
      </c>
      <c r="I31" s="13" t="e">
        <f>#REF!</f>
        <v>#REF!</v>
      </c>
      <c r="J31" s="61" t="e">
        <f>#REF!</f>
        <v>#REF!</v>
      </c>
      <c r="K31" s="65" t="e">
        <f>G31+I31+J31</f>
        <v>#REF!</v>
      </c>
    </row>
    <row r="32" spans="1:11" ht="17.399999999999999" customHeight="1" x14ac:dyDescent="0.3">
      <c r="A32" s="4" t="s">
        <v>53</v>
      </c>
      <c r="B32" s="43" t="s">
        <v>54</v>
      </c>
      <c r="C32" s="53">
        <v>34171</v>
      </c>
      <c r="D32" s="13">
        <v>852204</v>
      </c>
      <c r="E32" s="45"/>
      <c r="F32" s="49"/>
      <c r="G32" s="53" t="e">
        <f>#REF!</f>
        <v>#REF!</v>
      </c>
      <c r="H32" s="77" t="e">
        <f t="shared" si="0"/>
        <v>#REF!</v>
      </c>
      <c r="I32" s="13" t="e">
        <f>#REF!</f>
        <v>#REF!</v>
      </c>
      <c r="J32" s="61" t="e">
        <f>#REF!</f>
        <v>#REF!</v>
      </c>
      <c r="K32" s="65" t="e">
        <f>G32+I32+J32</f>
        <v>#REF!</v>
      </c>
    </row>
    <row r="33" spans="1:11" ht="17.399999999999999" customHeight="1" x14ac:dyDescent="0.3">
      <c r="A33" s="4" t="s">
        <v>55</v>
      </c>
      <c r="B33" s="43" t="s">
        <v>56</v>
      </c>
      <c r="C33" s="53">
        <v>4011</v>
      </c>
      <c r="D33" s="13"/>
      <c r="E33" s="45"/>
      <c r="F33" s="49"/>
      <c r="G33" s="53" t="e">
        <f>#REF!</f>
        <v>#REF!</v>
      </c>
      <c r="H33" s="77" t="e">
        <f t="shared" si="0"/>
        <v>#REF!</v>
      </c>
      <c r="I33" s="13" t="e">
        <f>#REF!</f>
        <v>#REF!</v>
      </c>
      <c r="J33" s="61" t="e">
        <f>#REF!</f>
        <v>#REF!</v>
      </c>
      <c r="K33" s="65" t="e">
        <f>G33+I33+J33</f>
        <v>#REF!</v>
      </c>
    </row>
    <row r="34" spans="1:11" s="32" customFormat="1" ht="17.399999999999999" customHeight="1" x14ac:dyDescent="0.25">
      <c r="A34" s="28" t="s">
        <v>57</v>
      </c>
      <c r="B34" s="29"/>
      <c r="C34" s="54">
        <f>C35</f>
        <v>131116</v>
      </c>
      <c r="D34" s="33">
        <f>D35</f>
        <v>0</v>
      </c>
      <c r="E34" s="27">
        <f>E35</f>
        <v>0</v>
      </c>
      <c r="F34" s="50">
        <f>C34+D34+E34</f>
        <v>131116</v>
      </c>
      <c r="G34" s="54" t="e">
        <f>G35+G36</f>
        <v>#REF!</v>
      </c>
      <c r="H34" s="78" t="e">
        <f t="shared" si="0"/>
        <v>#REF!</v>
      </c>
      <c r="I34" s="33" t="e">
        <f>I35+I36</f>
        <v>#REF!</v>
      </c>
      <c r="J34" s="62">
        <v>0</v>
      </c>
      <c r="K34" s="64" t="e">
        <f>K35+K36</f>
        <v>#REF!</v>
      </c>
    </row>
    <row r="35" spans="1:11" ht="17.399999999999999" customHeight="1" x14ac:dyDescent="0.3">
      <c r="A35" s="4" t="s">
        <v>58</v>
      </c>
      <c r="B35" s="7" t="s">
        <v>59</v>
      </c>
      <c r="C35" s="53">
        <v>131116</v>
      </c>
      <c r="D35" s="13">
        <v>0</v>
      </c>
      <c r="E35" s="45"/>
      <c r="F35" s="49"/>
      <c r="G35" s="53" t="e">
        <f>#REF!</f>
        <v>#REF!</v>
      </c>
      <c r="H35" s="77" t="e">
        <f t="shared" si="0"/>
        <v>#REF!</v>
      </c>
      <c r="I35" s="13" t="e">
        <f>#REF!</f>
        <v>#REF!</v>
      </c>
      <c r="J35" s="61" t="e">
        <f>#REF!</f>
        <v>#REF!</v>
      </c>
      <c r="K35" s="65" t="e">
        <f>G35+I35+J35</f>
        <v>#REF!</v>
      </c>
    </row>
    <row r="36" spans="1:11" ht="17.399999999999999" customHeight="1" x14ac:dyDescent="0.3">
      <c r="A36" s="4" t="s">
        <v>60</v>
      </c>
      <c r="B36" s="7" t="s">
        <v>61</v>
      </c>
      <c r="C36" s="53"/>
      <c r="D36" s="13"/>
      <c r="E36" s="45"/>
      <c r="F36" s="49"/>
      <c r="G36" s="53" t="e">
        <f>#REF!</f>
        <v>#REF!</v>
      </c>
      <c r="H36" s="77">
        <v>0</v>
      </c>
      <c r="I36" s="13" t="e">
        <f>#REF!</f>
        <v>#REF!</v>
      </c>
      <c r="J36" s="61" t="e">
        <f>#REF!</f>
        <v>#REF!</v>
      </c>
      <c r="K36" s="65" t="e">
        <f>G36+I36+J36</f>
        <v>#REF!</v>
      </c>
    </row>
    <row r="37" spans="1:11" s="32" customFormat="1" ht="17.399999999999999" customHeight="1" x14ac:dyDescent="0.25">
      <c r="A37" s="28" t="s">
        <v>62</v>
      </c>
      <c r="B37" s="29"/>
      <c r="C37" s="54">
        <v>0</v>
      </c>
      <c r="D37" s="33">
        <v>0</v>
      </c>
      <c r="E37" s="27">
        <v>0</v>
      </c>
      <c r="F37" s="50">
        <v>0</v>
      </c>
      <c r="G37" s="54" t="e">
        <f>#REF!</f>
        <v>#REF!</v>
      </c>
      <c r="H37" s="78">
        <v>0</v>
      </c>
      <c r="I37" s="33" t="e">
        <f>#REF!</f>
        <v>#REF!</v>
      </c>
      <c r="J37" s="62" t="e">
        <f>#REF!</f>
        <v>#REF!</v>
      </c>
      <c r="K37" s="64" t="e">
        <f>G37+I37+J37</f>
        <v>#REF!</v>
      </c>
    </row>
    <row r="38" spans="1:11" s="32" customFormat="1" ht="17.399999999999999" customHeight="1" x14ac:dyDescent="0.25">
      <c r="A38" s="28" t="s">
        <v>63</v>
      </c>
      <c r="B38" s="29"/>
      <c r="C38" s="54">
        <f>C39+C40+C41+C42+C43</f>
        <v>1924607</v>
      </c>
      <c r="D38" s="33">
        <f>D39+D40+D41+D42+D43</f>
        <v>1032264</v>
      </c>
      <c r="E38" s="46">
        <f>E39+E40+E41+E42+E43</f>
        <v>0</v>
      </c>
      <c r="F38" s="50">
        <f>C38+D38+E38</f>
        <v>2956871</v>
      </c>
      <c r="G38" s="54" t="e">
        <f>G39+G40+G41+G42+G43</f>
        <v>#REF!</v>
      </c>
      <c r="H38" s="78" t="e">
        <f t="shared" si="0"/>
        <v>#REF!</v>
      </c>
      <c r="I38" s="33" t="e">
        <f>I39+I40+I41+I42+I43</f>
        <v>#REF!</v>
      </c>
      <c r="J38" s="62" t="e">
        <f>J39+J40+J41+J42+J43</f>
        <v>#REF!</v>
      </c>
      <c r="K38" s="66" t="e">
        <f>K39+K40+K41+K42+K43</f>
        <v>#REF!</v>
      </c>
    </row>
    <row r="39" spans="1:11" ht="17.399999999999999" customHeight="1" x14ac:dyDescent="0.25">
      <c r="A39" s="4" t="s">
        <v>64</v>
      </c>
      <c r="B39" s="42" t="s">
        <v>65</v>
      </c>
      <c r="C39" s="53">
        <v>433680</v>
      </c>
      <c r="D39" s="13">
        <v>11600</v>
      </c>
      <c r="E39" s="47"/>
      <c r="F39" s="49"/>
      <c r="G39" s="53" t="e">
        <f>#REF!</f>
        <v>#REF!</v>
      </c>
      <c r="H39" s="77" t="e">
        <f t="shared" si="0"/>
        <v>#REF!</v>
      </c>
      <c r="I39" s="13" t="e">
        <f>#REF!</f>
        <v>#REF!</v>
      </c>
      <c r="J39" s="61" t="e">
        <f>#REF!</f>
        <v>#REF!</v>
      </c>
      <c r="K39" s="67" t="e">
        <f>G39+I39+J39</f>
        <v>#REF!</v>
      </c>
    </row>
    <row r="40" spans="1:11" ht="17.399999999999999" customHeight="1" x14ac:dyDescent="0.3">
      <c r="A40" s="4" t="s">
        <v>66</v>
      </c>
      <c r="B40" s="7" t="s">
        <v>67</v>
      </c>
      <c r="C40" s="53">
        <v>1077494</v>
      </c>
      <c r="D40" s="13">
        <v>1015684</v>
      </c>
      <c r="E40" s="47"/>
      <c r="F40" s="49"/>
      <c r="G40" s="53" t="e">
        <f>#REF!</f>
        <v>#REF!</v>
      </c>
      <c r="H40" s="77" t="e">
        <f t="shared" si="0"/>
        <v>#REF!</v>
      </c>
      <c r="I40" s="13" t="e">
        <f>#REF!</f>
        <v>#REF!</v>
      </c>
      <c r="J40" s="61" t="e">
        <f>#REF!</f>
        <v>#REF!</v>
      </c>
      <c r="K40" s="67" t="e">
        <f>G40+I40+J40</f>
        <v>#REF!</v>
      </c>
    </row>
    <row r="41" spans="1:11" ht="17.399999999999999" customHeight="1" x14ac:dyDescent="0.3">
      <c r="A41" s="4" t="s">
        <v>68</v>
      </c>
      <c r="B41" s="7" t="s">
        <v>69</v>
      </c>
      <c r="C41" s="53">
        <v>313685</v>
      </c>
      <c r="D41" s="13">
        <v>4980</v>
      </c>
      <c r="E41" s="47"/>
      <c r="F41" s="49"/>
      <c r="G41" s="53" t="e">
        <f>#REF!</f>
        <v>#REF!</v>
      </c>
      <c r="H41" s="77" t="e">
        <f t="shared" si="0"/>
        <v>#REF!</v>
      </c>
      <c r="I41" s="13" t="e">
        <f>#REF!</f>
        <v>#REF!</v>
      </c>
      <c r="J41" s="61" t="e">
        <f>#REF!</f>
        <v>#REF!</v>
      </c>
      <c r="K41" s="67" t="e">
        <f>G41+I41+J41</f>
        <v>#REF!</v>
      </c>
    </row>
    <row r="42" spans="1:11" ht="17.399999999999999" customHeight="1" x14ac:dyDescent="0.3">
      <c r="A42" s="4" t="s">
        <v>70</v>
      </c>
      <c r="B42" s="7" t="s">
        <v>71</v>
      </c>
      <c r="C42" s="53">
        <v>28381</v>
      </c>
      <c r="D42" s="13"/>
      <c r="E42" s="47"/>
      <c r="F42" s="49"/>
      <c r="G42" s="53" t="e">
        <f>#REF!</f>
        <v>#REF!</v>
      </c>
      <c r="H42" s="77" t="e">
        <f t="shared" si="0"/>
        <v>#REF!</v>
      </c>
      <c r="I42" s="13" t="e">
        <f>#REF!</f>
        <v>#REF!</v>
      </c>
      <c r="J42" s="61" t="e">
        <f>#REF!</f>
        <v>#REF!</v>
      </c>
      <c r="K42" s="67" t="e">
        <f>G42+I42+J42</f>
        <v>#REF!</v>
      </c>
    </row>
    <row r="43" spans="1:11" ht="17.399999999999999" customHeight="1" x14ac:dyDescent="0.3">
      <c r="A43" s="5" t="s">
        <v>72</v>
      </c>
      <c r="B43" s="7" t="s">
        <v>73</v>
      </c>
      <c r="C43" s="53">
        <v>71367</v>
      </c>
      <c r="D43" s="13"/>
      <c r="E43" s="47"/>
      <c r="F43" s="49"/>
      <c r="G43" s="53" t="e">
        <f>#REF!</f>
        <v>#REF!</v>
      </c>
      <c r="H43" s="77" t="e">
        <f t="shared" si="0"/>
        <v>#REF!</v>
      </c>
      <c r="I43" s="13" t="e">
        <f>#REF!</f>
        <v>#REF!</v>
      </c>
      <c r="J43" s="61" t="e">
        <f>#REF!</f>
        <v>#REF!</v>
      </c>
      <c r="K43" s="67" t="e">
        <f>G43+I43+J43</f>
        <v>#REF!</v>
      </c>
    </row>
    <row r="44" spans="1:11" s="32" customFormat="1" ht="17.399999999999999" customHeight="1" x14ac:dyDescent="0.25">
      <c r="A44" s="28" t="s">
        <v>74</v>
      </c>
      <c r="B44" s="30"/>
      <c r="C44" s="54">
        <f>C45+C46+C47</f>
        <v>66937</v>
      </c>
      <c r="D44" s="33"/>
      <c r="E44" s="33"/>
      <c r="F44" s="50">
        <f>C44+D44+E44</f>
        <v>66937</v>
      </c>
      <c r="G44" s="54" t="e">
        <f>G45+G46+G47+G48</f>
        <v>#REF!</v>
      </c>
      <c r="H44" s="78" t="e">
        <f t="shared" si="0"/>
        <v>#REF!</v>
      </c>
      <c r="I44" s="33" t="e">
        <f>I45+I46+I47+I48</f>
        <v>#REF!</v>
      </c>
      <c r="J44" s="33">
        <f>J45+J46+J47+J48</f>
        <v>0</v>
      </c>
      <c r="K44" s="68" t="e">
        <f>K45+K46+K47+K48</f>
        <v>#REF!</v>
      </c>
    </row>
    <row r="45" spans="1:11" ht="17.399999999999999" customHeight="1" x14ac:dyDescent="0.25">
      <c r="A45" s="4" t="s">
        <v>75</v>
      </c>
      <c r="B45" s="42" t="s">
        <v>76</v>
      </c>
      <c r="C45" s="53">
        <v>2000</v>
      </c>
      <c r="D45" s="13"/>
      <c r="E45" s="13"/>
      <c r="F45" s="49"/>
      <c r="G45" s="53" t="e">
        <f>#REF!</f>
        <v>#REF!</v>
      </c>
      <c r="H45" s="77" t="e">
        <f t="shared" si="0"/>
        <v>#REF!</v>
      </c>
      <c r="I45" s="13" t="e">
        <f>#REF!</f>
        <v>#REF!</v>
      </c>
      <c r="J45" s="13">
        <v>0</v>
      </c>
      <c r="K45" s="69" t="e">
        <f>G45+I45+J45</f>
        <v>#REF!</v>
      </c>
    </row>
    <row r="46" spans="1:11" ht="17.399999999999999" customHeight="1" x14ac:dyDescent="0.3">
      <c r="A46" s="4" t="s">
        <v>77</v>
      </c>
      <c r="B46" s="7" t="s">
        <v>78</v>
      </c>
      <c r="C46" s="53">
        <v>64539</v>
      </c>
      <c r="D46" s="13"/>
      <c r="E46" s="13"/>
      <c r="F46" s="49"/>
      <c r="G46" s="53" t="e">
        <f>#REF!</f>
        <v>#REF!</v>
      </c>
      <c r="H46" s="77" t="e">
        <f t="shared" si="0"/>
        <v>#REF!</v>
      </c>
      <c r="I46" s="13" t="e">
        <f>#REF!</f>
        <v>#REF!</v>
      </c>
      <c r="J46" s="13">
        <v>0</v>
      </c>
      <c r="K46" s="69" t="e">
        <f>G46+I46+J46</f>
        <v>#REF!</v>
      </c>
    </row>
    <row r="47" spans="1:11" ht="17.399999999999999" customHeight="1" x14ac:dyDescent="0.25">
      <c r="A47" s="4" t="s">
        <v>79</v>
      </c>
      <c r="B47" s="42" t="s">
        <v>80</v>
      </c>
      <c r="C47" s="53">
        <v>398</v>
      </c>
      <c r="D47" s="13"/>
      <c r="E47" s="13"/>
      <c r="F47" s="49"/>
      <c r="G47" s="53" t="e">
        <f>#REF!</f>
        <v>#REF!</v>
      </c>
      <c r="H47" s="77" t="e">
        <f t="shared" si="0"/>
        <v>#REF!</v>
      </c>
      <c r="I47" s="13" t="e">
        <f>#REF!</f>
        <v>#REF!</v>
      </c>
      <c r="J47" s="13">
        <v>0</v>
      </c>
      <c r="K47" s="69" t="e">
        <f>G47+I47+J47</f>
        <v>#REF!</v>
      </c>
    </row>
    <row r="48" spans="1:11" ht="17.399999999999999" customHeight="1" x14ac:dyDescent="0.25">
      <c r="A48" s="4" t="s">
        <v>81</v>
      </c>
      <c r="B48" s="42" t="s">
        <v>82</v>
      </c>
      <c r="C48" s="53"/>
      <c r="D48" s="13"/>
      <c r="E48" s="13"/>
      <c r="F48" s="49"/>
      <c r="G48" s="53" t="e">
        <f>#REF!</f>
        <v>#REF!</v>
      </c>
      <c r="H48" s="77">
        <v>0</v>
      </c>
      <c r="I48" s="13" t="e">
        <f>#REF!</f>
        <v>#REF!</v>
      </c>
      <c r="J48" s="13">
        <v>0</v>
      </c>
      <c r="K48" s="69" t="e">
        <f>G48+I48+J48</f>
        <v>#REF!</v>
      </c>
    </row>
    <row r="49" spans="1:11" s="32" customFormat="1" ht="17.399999999999999" customHeight="1" x14ac:dyDescent="0.25">
      <c r="A49" s="28" t="s">
        <v>83</v>
      </c>
      <c r="B49" s="30"/>
      <c r="C49" s="54">
        <f>C50+C51+C52+C53+C54+C55</f>
        <v>122155</v>
      </c>
      <c r="D49" s="33">
        <f>D50+D51+D52+D53+D54+D55</f>
        <v>9643</v>
      </c>
      <c r="E49" s="33"/>
      <c r="F49" s="50">
        <f>C49+D49+E49</f>
        <v>131798</v>
      </c>
      <c r="G49" s="54" t="e">
        <f>SUM(G50:G55)</f>
        <v>#REF!</v>
      </c>
      <c r="H49" s="78" t="e">
        <f t="shared" si="0"/>
        <v>#REF!</v>
      </c>
      <c r="I49" s="33" t="e">
        <f>I50+I51+I52+I53+I54+I55+I56</f>
        <v>#REF!</v>
      </c>
      <c r="J49" s="33" t="e">
        <f>SUM(J50:J55)</f>
        <v>#REF!</v>
      </c>
      <c r="K49" s="68" t="e">
        <f>K50+K51+K52+K53+K54+K55+K56</f>
        <v>#REF!</v>
      </c>
    </row>
    <row r="50" spans="1:11" ht="17.399999999999999" customHeight="1" x14ac:dyDescent="0.25">
      <c r="A50" s="4" t="s">
        <v>84</v>
      </c>
      <c r="B50" s="42" t="s">
        <v>85</v>
      </c>
      <c r="C50" s="53">
        <v>22602</v>
      </c>
      <c r="D50" s="13"/>
      <c r="E50" s="13"/>
      <c r="F50" s="49"/>
      <c r="G50" s="53" t="e">
        <f>#REF!</f>
        <v>#REF!</v>
      </c>
      <c r="H50" s="77" t="e">
        <f t="shared" si="0"/>
        <v>#REF!</v>
      </c>
      <c r="I50" s="13" t="e">
        <f>#REF!</f>
        <v>#REF!</v>
      </c>
      <c r="J50" s="13" t="e">
        <f>#REF!</f>
        <v>#REF!</v>
      </c>
      <c r="K50" s="69" t="e">
        <f t="shared" ref="K50:K56" si="2">G50+I50+J50</f>
        <v>#REF!</v>
      </c>
    </row>
    <row r="51" spans="1:11" ht="17.399999999999999" customHeight="1" x14ac:dyDescent="0.3">
      <c r="A51" s="4" t="s">
        <v>86</v>
      </c>
      <c r="B51" s="7" t="s">
        <v>87</v>
      </c>
      <c r="C51" s="53">
        <v>48300</v>
      </c>
      <c r="D51" s="13">
        <v>8647</v>
      </c>
      <c r="E51" s="13"/>
      <c r="F51" s="49"/>
      <c r="G51" s="53" t="e">
        <f>#REF!</f>
        <v>#REF!</v>
      </c>
      <c r="H51" s="77" t="e">
        <f t="shared" si="0"/>
        <v>#REF!</v>
      </c>
      <c r="I51" s="13" t="e">
        <f>#REF!</f>
        <v>#REF!</v>
      </c>
      <c r="J51" s="13" t="e">
        <f>#REF!</f>
        <v>#REF!</v>
      </c>
      <c r="K51" s="69" t="e">
        <f t="shared" si="2"/>
        <v>#REF!</v>
      </c>
    </row>
    <row r="52" spans="1:11" ht="17.399999999999999" customHeight="1" x14ac:dyDescent="0.3">
      <c r="A52" s="4" t="s">
        <v>88</v>
      </c>
      <c r="B52" s="7" t="s">
        <v>89</v>
      </c>
      <c r="C52" s="53">
        <v>30053</v>
      </c>
      <c r="D52" s="13"/>
      <c r="E52" s="13"/>
      <c r="F52" s="49"/>
      <c r="G52" s="53" t="e">
        <f>#REF!</f>
        <v>#REF!</v>
      </c>
      <c r="H52" s="77" t="e">
        <f t="shared" si="0"/>
        <v>#REF!</v>
      </c>
      <c r="I52" s="13" t="e">
        <f>#REF!</f>
        <v>#REF!</v>
      </c>
      <c r="J52" s="13" t="e">
        <f>#REF!</f>
        <v>#REF!</v>
      </c>
      <c r="K52" s="69" t="e">
        <f t="shared" si="2"/>
        <v>#REF!</v>
      </c>
    </row>
    <row r="53" spans="1:11" ht="17.399999999999999" customHeight="1" x14ac:dyDescent="0.3">
      <c r="A53" s="40" t="s">
        <v>90</v>
      </c>
      <c r="B53" s="7" t="s">
        <v>91</v>
      </c>
      <c r="C53" s="53">
        <v>7200</v>
      </c>
      <c r="D53" s="13"/>
      <c r="E53" s="24"/>
      <c r="F53" s="49"/>
      <c r="G53" s="53" t="e">
        <f>#REF!</f>
        <v>#REF!</v>
      </c>
      <c r="H53" s="77" t="e">
        <f t="shared" si="0"/>
        <v>#REF!</v>
      </c>
      <c r="I53" s="13" t="e">
        <f>#REF!</f>
        <v>#REF!</v>
      </c>
      <c r="J53" s="13" t="e">
        <f>#REF!</f>
        <v>#REF!</v>
      </c>
      <c r="K53" s="70" t="e">
        <f t="shared" si="2"/>
        <v>#REF!</v>
      </c>
    </row>
    <row r="54" spans="1:11" ht="17.399999999999999" customHeight="1" x14ac:dyDescent="0.3">
      <c r="A54" s="4" t="s">
        <v>92</v>
      </c>
      <c r="B54" s="7" t="s">
        <v>93</v>
      </c>
      <c r="C54" s="53">
        <v>0</v>
      </c>
      <c r="D54" s="13">
        <v>996</v>
      </c>
      <c r="E54" s="24"/>
      <c r="F54" s="49"/>
      <c r="G54" s="53" t="e">
        <f>#REF!</f>
        <v>#REF!</v>
      </c>
      <c r="H54" s="77">
        <v>0</v>
      </c>
      <c r="I54" s="13" t="e">
        <f>#REF!</f>
        <v>#REF!</v>
      </c>
      <c r="J54" s="13" t="e">
        <f>#REF!</f>
        <v>#REF!</v>
      </c>
      <c r="K54" s="70" t="e">
        <f t="shared" si="2"/>
        <v>#REF!</v>
      </c>
    </row>
    <row r="55" spans="1:11" ht="17.399999999999999" customHeight="1" x14ac:dyDescent="0.3">
      <c r="A55" s="4" t="s">
        <v>94</v>
      </c>
      <c r="B55" s="7" t="s">
        <v>95</v>
      </c>
      <c r="C55" s="53">
        <v>14000</v>
      </c>
      <c r="D55" s="13"/>
      <c r="E55" s="24"/>
      <c r="F55" s="49"/>
      <c r="G55" s="53" t="e">
        <f>#REF!</f>
        <v>#REF!</v>
      </c>
      <c r="H55" s="77" t="e">
        <f t="shared" si="0"/>
        <v>#REF!</v>
      </c>
      <c r="I55" s="13" t="e">
        <f>#REF!</f>
        <v>#REF!</v>
      </c>
      <c r="J55" s="13" t="e">
        <f>#REF!</f>
        <v>#REF!</v>
      </c>
      <c r="K55" s="70" t="e">
        <f t="shared" si="2"/>
        <v>#REF!</v>
      </c>
    </row>
    <row r="56" spans="1:11" ht="17.399999999999999" customHeight="1" x14ac:dyDescent="0.3">
      <c r="A56" s="4" t="s">
        <v>96</v>
      </c>
      <c r="B56" s="7" t="s">
        <v>97</v>
      </c>
      <c r="C56" s="53"/>
      <c r="D56" s="13"/>
      <c r="E56" s="24"/>
      <c r="F56" s="49"/>
      <c r="G56" s="53">
        <v>0</v>
      </c>
      <c r="H56" s="77">
        <v>0</v>
      </c>
      <c r="I56" s="13">
        <v>558901</v>
      </c>
      <c r="J56" s="13">
        <v>0</v>
      </c>
      <c r="K56" s="70">
        <f t="shared" si="2"/>
        <v>558901</v>
      </c>
    </row>
    <row r="57" spans="1:11" s="32" customFormat="1" ht="17.399999999999999" customHeight="1" x14ac:dyDescent="0.25">
      <c r="A57" s="28" t="s">
        <v>98</v>
      </c>
      <c r="B57" s="30"/>
      <c r="C57" s="54">
        <f>C58+C59+C60+C61</f>
        <v>94066</v>
      </c>
      <c r="D57" s="33">
        <f>D58+D59+D60+D61</f>
        <v>270275</v>
      </c>
      <c r="E57" s="33">
        <f>E58+E59+E60+E61</f>
        <v>41028</v>
      </c>
      <c r="F57" s="50">
        <f>C57+D57+E57</f>
        <v>405369</v>
      </c>
      <c r="G57" s="54" t="e">
        <f>G58+G59+G60+G61+G62+G63</f>
        <v>#REF!</v>
      </c>
      <c r="H57" s="78" t="e">
        <f t="shared" si="0"/>
        <v>#REF!</v>
      </c>
      <c r="I57" s="33" t="e">
        <f>I58+I59+I60+I61+I62+I63</f>
        <v>#REF!</v>
      </c>
      <c r="J57" s="33" t="e">
        <f>J58+J59+J60+J61+J62+J63</f>
        <v>#REF!</v>
      </c>
      <c r="K57" s="68" t="e">
        <f>K58+K59+K60+K61+K62+K63</f>
        <v>#REF!</v>
      </c>
    </row>
    <row r="58" spans="1:11" ht="17.399999999999999" customHeight="1" x14ac:dyDescent="0.3">
      <c r="A58" s="4" t="s">
        <v>99</v>
      </c>
      <c r="B58" s="7" t="s">
        <v>100</v>
      </c>
      <c r="C58" s="53">
        <v>78000</v>
      </c>
      <c r="D58" s="13"/>
      <c r="E58" s="13"/>
      <c r="F58" s="49"/>
      <c r="G58" s="53" t="e">
        <f>#REF!</f>
        <v>#REF!</v>
      </c>
      <c r="H58" s="77" t="e">
        <f t="shared" si="0"/>
        <v>#REF!</v>
      </c>
      <c r="I58" s="13" t="e">
        <f>#REF!</f>
        <v>#REF!</v>
      </c>
      <c r="J58" s="13" t="e">
        <f>#REF!</f>
        <v>#REF!</v>
      </c>
      <c r="K58" s="69" t="e">
        <f t="shared" ref="K58:K63" si="3">G58+I58+J58</f>
        <v>#REF!</v>
      </c>
    </row>
    <row r="59" spans="1:11" ht="17.399999999999999" customHeight="1" x14ac:dyDescent="0.25">
      <c r="A59" s="4" t="s">
        <v>101</v>
      </c>
      <c r="B59" s="42" t="s">
        <v>102</v>
      </c>
      <c r="C59" s="53">
        <v>16066</v>
      </c>
      <c r="D59" s="13"/>
      <c r="E59" s="13">
        <v>41028</v>
      </c>
      <c r="F59" s="49"/>
      <c r="G59" s="53" t="e">
        <f>#REF!</f>
        <v>#REF!</v>
      </c>
      <c r="H59" s="77" t="e">
        <f t="shared" si="0"/>
        <v>#REF!</v>
      </c>
      <c r="I59" s="13" t="e">
        <f>#REF!</f>
        <v>#REF!</v>
      </c>
      <c r="J59" s="13" t="e">
        <f>#REF!</f>
        <v>#REF!</v>
      </c>
      <c r="K59" s="69" t="e">
        <f t="shared" si="3"/>
        <v>#REF!</v>
      </c>
    </row>
    <row r="60" spans="1:11" ht="17.399999999999999" customHeight="1" x14ac:dyDescent="0.25">
      <c r="A60" s="6" t="s">
        <v>103</v>
      </c>
      <c r="B60" s="42" t="s">
        <v>104</v>
      </c>
      <c r="C60" s="53"/>
      <c r="D60" s="13">
        <v>223080</v>
      </c>
      <c r="E60" s="13"/>
      <c r="F60" s="49"/>
      <c r="G60" s="53" t="e">
        <f>#REF!</f>
        <v>#REF!</v>
      </c>
      <c r="H60" s="77">
        <v>0</v>
      </c>
      <c r="I60" s="13" t="e">
        <f>#REF!</f>
        <v>#REF!</v>
      </c>
      <c r="J60" s="13" t="e">
        <f>#REF!</f>
        <v>#REF!</v>
      </c>
      <c r="K60" s="69" t="e">
        <f t="shared" si="3"/>
        <v>#REF!</v>
      </c>
    </row>
    <row r="61" spans="1:11" ht="17.399999999999999" customHeight="1" x14ac:dyDescent="0.25">
      <c r="A61" s="6" t="s">
        <v>105</v>
      </c>
      <c r="B61" s="42" t="s">
        <v>106</v>
      </c>
      <c r="C61" s="53"/>
      <c r="D61" s="13">
        <v>47195</v>
      </c>
      <c r="E61" s="13"/>
      <c r="F61" s="49"/>
      <c r="G61" s="53" t="e">
        <f>#REF!</f>
        <v>#REF!</v>
      </c>
      <c r="H61" s="77">
        <v>0</v>
      </c>
      <c r="I61" s="13" t="e">
        <f>#REF!</f>
        <v>#REF!</v>
      </c>
      <c r="J61" s="13" t="e">
        <f>#REF!</f>
        <v>#REF!</v>
      </c>
      <c r="K61" s="69" t="e">
        <f t="shared" si="3"/>
        <v>#REF!</v>
      </c>
    </row>
    <row r="62" spans="1:11" ht="17.399999999999999" customHeight="1" x14ac:dyDescent="0.25">
      <c r="A62" s="6" t="s">
        <v>107</v>
      </c>
      <c r="B62" s="42" t="s">
        <v>108</v>
      </c>
      <c r="C62" s="53"/>
      <c r="D62" s="13"/>
      <c r="E62" s="13"/>
      <c r="F62" s="49"/>
      <c r="G62" s="53" t="e">
        <f>#REF!</f>
        <v>#REF!</v>
      </c>
      <c r="H62" s="77">
        <v>0</v>
      </c>
      <c r="I62" s="13" t="e">
        <f>#REF!</f>
        <v>#REF!</v>
      </c>
      <c r="J62" s="13" t="e">
        <f>#REF!</f>
        <v>#REF!</v>
      </c>
      <c r="K62" s="69" t="e">
        <f t="shared" si="3"/>
        <v>#REF!</v>
      </c>
    </row>
    <row r="63" spans="1:11" ht="17.399999999999999" customHeight="1" x14ac:dyDescent="0.25">
      <c r="A63" s="6" t="s">
        <v>109</v>
      </c>
      <c r="B63" s="42" t="s">
        <v>110</v>
      </c>
      <c r="C63" s="53"/>
      <c r="D63" s="13"/>
      <c r="E63" s="13"/>
      <c r="F63" s="49"/>
      <c r="G63" s="53" t="e">
        <f>#REF!</f>
        <v>#REF!</v>
      </c>
      <c r="H63" s="77">
        <v>0</v>
      </c>
      <c r="I63" s="13" t="e">
        <f>#REF!</f>
        <v>#REF!</v>
      </c>
      <c r="J63" s="13" t="e">
        <f>#REF!</f>
        <v>#REF!</v>
      </c>
      <c r="K63" s="69" t="e">
        <f t="shared" si="3"/>
        <v>#REF!</v>
      </c>
    </row>
    <row r="64" spans="1:11" s="32" customFormat="1" ht="17.399999999999999" customHeight="1" x14ac:dyDescent="0.35">
      <c r="A64" s="28" t="s">
        <v>111</v>
      </c>
      <c r="B64" s="31"/>
      <c r="C64" s="54">
        <f>C65+C66+C67+C68</f>
        <v>137091</v>
      </c>
      <c r="D64" s="33">
        <f>D65+D66+D67+D68</f>
        <v>6000</v>
      </c>
      <c r="E64" s="33">
        <f>E65+E66+E67+E68</f>
        <v>0</v>
      </c>
      <c r="F64" s="50">
        <f>C64+D64+E64</f>
        <v>143091</v>
      </c>
      <c r="G64" s="54" t="e">
        <f>G65+G66+G67+G68+G69</f>
        <v>#REF!</v>
      </c>
      <c r="H64" s="78" t="e">
        <f t="shared" si="0"/>
        <v>#REF!</v>
      </c>
      <c r="I64" s="33" t="e">
        <f>I65+I66+I67+I68+I69</f>
        <v>#REF!</v>
      </c>
      <c r="J64" s="33" t="e">
        <f>J65+J66+J67+J68+J69</f>
        <v>#REF!</v>
      </c>
      <c r="K64" s="68" t="e">
        <f>K65+K66+K67+K68+K69</f>
        <v>#REF!</v>
      </c>
    </row>
    <row r="65" spans="1:11" ht="17.399999999999999" customHeight="1" x14ac:dyDescent="0.3">
      <c r="A65" s="4" t="s">
        <v>112</v>
      </c>
      <c r="B65" s="7" t="s">
        <v>113</v>
      </c>
      <c r="C65" s="53">
        <v>1992</v>
      </c>
      <c r="D65" s="13"/>
      <c r="E65" s="13"/>
      <c r="F65" s="49"/>
      <c r="G65" s="53" t="e">
        <f>#REF!</f>
        <v>#REF!</v>
      </c>
      <c r="H65" s="77" t="e">
        <f t="shared" si="0"/>
        <v>#REF!</v>
      </c>
      <c r="I65" s="13" t="e">
        <f>#REF!</f>
        <v>#REF!</v>
      </c>
      <c r="J65" s="13" t="e">
        <f>#REF!</f>
        <v>#REF!</v>
      </c>
      <c r="K65" s="69" t="e">
        <f>G65+I65+J65</f>
        <v>#REF!</v>
      </c>
    </row>
    <row r="66" spans="1:11" ht="17.399999999999999" customHeight="1" x14ac:dyDescent="0.3">
      <c r="A66" s="4" t="s">
        <v>114</v>
      </c>
      <c r="B66" s="7" t="s">
        <v>115</v>
      </c>
      <c r="C66" s="53">
        <v>115183</v>
      </c>
      <c r="D66" s="13">
        <v>6000</v>
      </c>
      <c r="E66" s="13"/>
      <c r="F66" s="49"/>
      <c r="G66" s="53" t="e">
        <f>#REF!</f>
        <v>#REF!</v>
      </c>
      <c r="H66" s="77" t="e">
        <f t="shared" si="0"/>
        <v>#REF!</v>
      </c>
      <c r="I66" s="13" t="e">
        <f>#REF!</f>
        <v>#REF!</v>
      </c>
      <c r="J66" s="13" t="e">
        <f>#REF!</f>
        <v>#REF!</v>
      </c>
      <c r="K66" s="69" t="e">
        <f>G66+I66+J66</f>
        <v>#REF!</v>
      </c>
    </row>
    <row r="67" spans="1:11" ht="17.399999999999999" customHeight="1" x14ac:dyDescent="0.3">
      <c r="A67" s="4" t="s">
        <v>116</v>
      </c>
      <c r="B67" s="7" t="s">
        <v>117</v>
      </c>
      <c r="C67" s="53">
        <v>5975</v>
      </c>
      <c r="D67" s="13"/>
      <c r="E67" s="13"/>
      <c r="F67" s="49"/>
      <c r="G67" s="53" t="e">
        <f>#REF!</f>
        <v>#REF!</v>
      </c>
      <c r="H67" s="77" t="e">
        <f t="shared" si="0"/>
        <v>#REF!</v>
      </c>
      <c r="I67" s="13" t="e">
        <f>#REF!</f>
        <v>#REF!</v>
      </c>
      <c r="J67" s="13" t="e">
        <f>#REF!</f>
        <v>#REF!</v>
      </c>
      <c r="K67" s="69" t="e">
        <f>G67+I67+J67</f>
        <v>#REF!</v>
      </c>
    </row>
    <row r="68" spans="1:11" ht="17.399999999999999" customHeight="1" x14ac:dyDescent="0.3">
      <c r="A68" s="4" t="s">
        <v>118</v>
      </c>
      <c r="B68" s="7" t="s">
        <v>119</v>
      </c>
      <c r="C68" s="53">
        <v>13941</v>
      </c>
      <c r="D68" s="13"/>
      <c r="E68" s="13"/>
      <c r="F68" s="49"/>
      <c r="G68" s="53" t="e">
        <f>#REF!</f>
        <v>#REF!</v>
      </c>
      <c r="H68" s="77" t="e">
        <f t="shared" si="0"/>
        <v>#REF!</v>
      </c>
      <c r="I68" s="13" t="e">
        <f>#REF!</f>
        <v>#REF!</v>
      </c>
      <c r="J68" s="13" t="e">
        <f>#REF!</f>
        <v>#REF!</v>
      </c>
      <c r="K68" s="69" t="e">
        <f>G68+I68+J68</f>
        <v>#REF!</v>
      </c>
    </row>
    <row r="69" spans="1:11" ht="17.399999999999999" customHeight="1" x14ac:dyDescent="0.3">
      <c r="A69" s="4" t="s">
        <v>120</v>
      </c>
      <c r="B69" s="7" t="s">
        <v>121</v>
      </c>
      <c r="C69" s="53"/>
      <c r="D69" s="13"/>
      <c r="E69" s="13"/>
      <c r="F69" s="49"/>
      <c r="G69" s="53" t="e">
        <f>#REF!</f>
        <v>#REF!</v>
      </c>
      <c r="H69" s="77">
        <v>0</v>
      </c>
      <c r="I69" s="13" t="e">
        <f>#REF!</f>
        <v>#REF!</v>
      </c>
      <c r="J69" s="13" t="e">
        <f>#REF!</f>
        <v>#REF!</v>
      </c>
      <c r="K69" s="69" t="e">
        <f>G69+I69+J69</f>
        <v>#REF!</v>
      </c>
    </row>
    <row r="70" spans="1:11" s="32" customFormat="1" ht="17.399999999999999" customHeight="1" x14ac:dyDescent="0.25">
      <c r="A70" s="28" t="s">
        <v>122</v>
      </c>
      <c r="B70" s="34"/>
      <c r="C70" s="54">
        <f>C71</f>
        <v>27518</v>
      </c>
      <c r="D70" s="33">
        <f>D71</f>
        <v>0</v>
      </c>
      <c r="E70" s="33">
        <f>E71</f>
        <v>26455</v>
      </c>
      <c r="F70" s="50">
        <f>C70+D70+E70</f>
        <v>53973</v>
      </c>
      <c r="G70" s="54">
        <f>G71</f>
        <v>26816</v>
      </c>
      <c r="H70" s="78">
        <f t="shared" si="0"/>
        <v>0.97448942510356862</v>
      </c>
      <c r="I70" s="33" t="e">
        <f>I71</f>
        <v>#REF!</v>
      </c>
      <c r="J70" s="33" t="e">
        <f>J71</f>
        <v>#REF!</v>
      </c>
      <c r="K70" s="68" t="e">
        <f>K71</f>
        <v>#REF!</v>
      </c>
    </row>
    <row r="71" spans="1:11" ht="17.399999999999999" customHeight="1" x14ac:dyDescent="0.25">
      <c r="A71" s="4" t="s">
        <v>123</v>
      </c>
      <c r="B71" s="42" t="s">
        <v>124</v>
      </c>
      <c r="C71" s="53">
        <v>27518</v>
      </c>
      <c r="D71" s="13">
        <v>0</v>
      </c>
      <c r="E71" s="13">
        <v>26455</v>
      </c>
      <c r="F71" s="49"/>
      <c r="G71" s="53">
        <v>26816</v>
      </c>
      <c r="H71" s="77">
        <f t="shared" si="0"/>
        <v>0.97448942510356862</v>
      </c>
      <c r="I71" s="13" t="e">
        <f>#REF!</f>
        <v>#REF!</v>
      </c>
      <c r="J71" s="13" t="e">
        <f>#REF!</f>
        <v>#REF!</v>
      </c>
      <c r="K71" s="69" t="e">
        <f>G71+I71+J71</f>
        <v>#REF!</v>
      </c>
    </row>
    <row r="72" spans="1:11" s="32" customFormat="1" ht="17.399999999999999" customHeight="1" x14ac:dyDescent="0.25">
      <c r="A72" s="28" t="s">
        <v>125</v>
      </c>
      <c r="B72" s="30"/>
      <c r="C72" s="54">
        <f>C73+C74+C75+C76</f>
        <v>593234</v>
      </c>
      <c r="D72" s="33">
        <f>D73+D74+D75+D76</f>
        <v>0</v>
      </c>
      <c r="E72" s="33">
        <f>E73+E74+E75+E76</f>
        <v>11304</v>
      </c>
      <c r="F72" s="50">
        <f>C72+D72+E72</f>
        <v>604538</v>
      </c>
      <c r="G72" s="54" t="e">
        <f>G73+G74+G75</f>
        <v>#REF!</v>
      </c>
      <c r="H72" s="78" t="e">
        <f>G72/C72</f>
        <v>#REF!</v>
      </c>
      <c r="I72" s="33" t="e">
        <f>I73+I74+I75</f>
        <v>#REF!</v>
      </c>
      <c r="J72" s="33" t="e">
        <f>J73+J74+J75</f>
        <v>#REF!</v>
      </c>
      <c r="K72" s="68" t="e">
        <f>K73+K74+K75</f>
        <v>#REF!</v>
      </c>
    </row>
    <row r="73" spans="1:11" ht="17.399999999999999" customHeight="1" x14ac:dyDescent="0.25">
      <c r="A73" s="40" t="s">
        <v>126</v>
      </c>
      <c r="B73" s="42" t="s">
        <v>127</v>
      </c>
      <c r="C73" s="53">
        <v>62908</v>
      </c>
      <c r="D73" s="15"/>
      <c r="E73" s="15"/>
      <c r="F73" s="49"/>
      <c r="G73" s="53" t="e">
        <f>#REF!</f>
        <v>#REF!</v>
      </c>
      <c r="H73" s="77" t="e">
        <f>G73/C73</f>
        <v>#REF!</v>
      </c>
      <c r="I73" s="15" t="e">
        <f>#REF!</f>
        <v>#REF!</v>
      </c>
      <c r="J73" s="15" t="e">
        <f>#REF!</f>
        <v>#REF!</v>
      </c>
      <c r="K73" s="69" t="e">
        <f>G73+I73+J73</f>
        <v>#REF!</v>
      </c>
    </row>
    <row r="74" spans="1:11" ht="17.399999999999999" customHeight="1" x14ac:dyDescent="0.25">
      <c r="A74" s="56" t="s">
        <v>128</v>
      </c>
      <c r="B74" s="57" t="s">
        <v>129</v>
      </c>
      <c r="C74" s="59">
        <v>503621</v>
      </c>
      <c r="D74" s="60"/>
      <c r="E74" s="60">
        <v>11304</v>
      </c>
      <c r="F74" s="58"/>
      <c r="G74" s="59" t="e">
        <f>#REF!</f>
        <v>#REF!</v>
      </c>
      <c r="H74" s="79" t="e">
        <f>G74/C74</f>
        <v>#REF!</v>
      </c>
      <c r="I74" s="60" t="e">
        <f>#REF!</f>
        <v>#REF!</v>
      </c>
      <c r="J74" s="60" t="e">
        <f>#REF!</f>
        <v>#REF!</v>
      </c>
      <c r="K74" s="71" t="e">
        <f>G74+I74+J74</f>
        <v>#REF!</v>
      </c>
    </row>
    <row r="75" spans="1:11" ht="17.399999999999999" customHeight="1" x14ac:dyDescent="0.25">
      <c r="A75" s="56" t="s">
        <v>130</v>
      </c>
      <c r="B75" s="57" t="s">
        <v>131</v>
      </c>
      <c r="C75" s="59">
        <v>26705</v>
      </c>
      <c r="D75" s="60"/>
      <c r="E75" s="60"/>
      <c r="F75" s="58"/>
      <c r="G75" s="59" t="e">
        <f>#REF!</f>
        <v>#REF!</v>
      </c>
      <c r="H75" s="79" t="e">
        <f>G75/C75</f>
        <v>#REF!</v>
      </c>
      <c r="I75" s="60" t="e">
        <f>#REF!</f>
        <v>#REF!</v>
      </c>
      <c r="J75" s="60" t="e">
        <f>#REF!</f>
        <v>#REF!</v>
      </c>
      <c r="K75" s="71" t="e">
        <f>G75+I75+J75</f>
        <v>#REF!</v>
      </c>
    </row>
    <row r="76" spans="1:11" ht="17.399999999999999" customHeight="1" thickBot="1" x14ac:dyDescent="0.3">
      <c r="A76" s="41"/>
      <c r="B76" s="44"/>
      <c r="C76" s="55"/>
      <c r="D76" s="20"/>
      <c r="E76" s="14"/>
      <c r="F76" s="51"/>
      <c r="G76" s="55"/>
      <c r="H76" s="74"/>
      <c r="I76" s="20"/>
      <c r="J76" s="20"/>
      <c r="K76" s="72"/>
    </row>
  </sheetData>
  <mergeCells count="4">
    <mergeCell ref="A2:K2"/>
    <mergeCell ref="A5:B6"/>
    <mergeCell ref="C5:E5"/>
    <mergeCell ref="G5:K5"/>
  </mergeCells>
  <phoneticPr fontId="0" type="noConversion"/>
  <pageMargins left="0.39370078740157483" right="0.39370078740157483" top="0.59055118110236227" bottom="0.39370078740157483" header="0.51181102362204722" footer="0.51181102362204722"/>
  <pageSetup paperSize="9" scale="58" orientation="portrait" horizont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5:I37"/>
  <sheetViews>
    <sheetView tabSelected="1" zoomScale="110" zoomScaleNormal="110" workbookViewId="0">
      <selection activeCell="A32" sqref="A32"/>
    </sheetView>
  </sheetViews>
  <sheetFormatPr defaultColWidth="9.109375" defaultRowHeight="13.2" x14ac:dyDescent="0.25"/>
  <cols>
    <col min="1" max="16384" width="9.109375" style="106"/>
  </cols>
  <sheetData>
    <row r="5" spans="1:9" ht="34.799999999999997" x14ac:dyDescent="0.55000000000000004">
      <c r="A5" s="834" t="s">
        <v>132</v>
      </c>
      <c r="B5" s="834"/>
      <c r="C5" s="834"/>
      <c r="D5" s="834"/>
      <c r="E5" s="834"/>
      <c r="F5" s="834"/>
      <c r="G5" s="834"/>
      <c r="H5" s="834"/>
      <c r="I5" s="834"/>
    </row>
    <row r="25" spans="1:9" x14ac:dyDescent="0.25">
      <c r="C25" s="838"/>
      <c r="D25" s="838"/>
      <c r="E25" s="838"/>
      <c r="F25" s="838"/>
    </row>
    <row r="26" spans="1:9" ht="12.75" customHeight="1" x14ac:dyDescent="0.25">
      <c r="C26" s="838"/>
      <c r="D26" s="838"/>
      <c r="E26" s="838"/>
      <c r="F26" s="838"/>
    </row>
    <row r="27" spans="1:9" ht="12.75" customHeight="1" x14ac:dyDescent="0.25">
      <c r="C27" s="838"/>
      <c r="D27" s="838"/>
      <c r="E27" s="838"/>
      <c r="F27" s="838"/>
    </row>
    <row r="29" spans="1:9" ht="45.6" x14ac:dyDescent="0.75">
      <c r="A29" s="835" t="s">
        <v>133</v>
      </c>
      <c r="B29" s="835"/>
      <c r="C29" s="835"/>
      <c r="D29" s="835"/>
      <c r="E29" s="835"/>
      <c r="F29" s="835"/>
      <c r="G29" s="835"/>
      <c r="H29" s="835"/>
      <c r="I29" s="835"/>
    </row>
    <row r="30" spans="1:9" ht="12.15" customHeight="1" x14ac:dyDescent="0.5">
      <c r="A30" s="107"/>
      <c r="B30" s="107"/>
      <c r="C30" s="107"/>
      <c r="D30" s="107"/>
      <c r="E30" s="107"/>
      <c r="F30" s="107"/>
      <c r="G30" s="107"/>
      <c r="H30" s="107"/>
      <c r="I30" s="107"/>
    </row>
    <row r="31" spans="1:9" ht="30" x14ac:dyDescent="0.5">
      <c r="A31" s="836" t="s">
        <v>884</v>
      </c>
      <c r="B31" s="836"/>
      <c r="C31" s="836"/>
      <c r="D31" s="836"/>
      <c r="E31" s="836"/>
      <c r="F31" s="836"/>
      <c r="G31" s="836"/>
      <c r="H31" s="836"/>
      <c r="I31" s="836"/>
    </row>
    <row r="33" spans="1:9" ht="24.45" customHeight="1" x14ac:dyDescent="0.25">
      <c r="D33" s="837"/>
      <c r="E33" s="837"/>
    </row>
    <row r="34" spans="1:9" ht="2.25" customHeight="1" x14ac:dyDescent="0.25"/>
    <row r="35" spans="1:9" hidden="1" x14ac:dyDescent="0.25"/>
    <row r="36" spans="1:9" hidden="1" x14ac:dyDescent="0.25"/>
    <row r="37" spans="1:9" ht="76.650000000000006" customHeight="1" x14ac:dyDescent="0.55000000000000004">
      <c r="A37" s="834"/>
      <c r="B37" s="834"/>
      <c r="C37" s="834"/>
      <c r="D37" s="834"/>
      <c r="E37" s="834"/>
      <c r="F37" s="834"/>
      <c r="G37" s="834"/>
      <c r="H37" s="834"/>
      <c r="I37" s="834"/>
    </row>
  </sheetData>
  <sheetProtection selectLockedCells="1" selectUnlockedCells="1"/>
  <dataConsolidate>
    <dataRefs count="1">
      <dataRef ref="A4:B7" sheet="Predná strana"/>
    </dataRefs>
  </dataConsolidate>
  <mergeCells count="6">
    <mergeCell ref="A5:I5"/>
    <mergeCell ref="A29:I29"/>
    <mergeCell ref="A31:I31"/>
    <mergeCell ref="A37:I37"/>
    <mergeCell ref="D33:E33"/>
    <mergeCell ref="C25:F27"/>
  </mergeCell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O45"/>
  <sheetViews>
    <sheetView topLeftCell="A4" zoomScaleNormal="100" workbookViewId="0">
      <pane xSplit="2" ySplit="4" topLeftCell="C8" activePane="bottomRight" state="frozen"/>
      <selection activeCell="A32" sqref="A32"/>
      <selection pane="topRight" activeCell="A32" sqref="A32"/>
      <selection pane="bottomLeft" activeCell="A32" sqref="A32"/>
      <selection pane="bottomRight" activeCell="A4" sqref="A4"/>
    </sheetView>
  </sheetViews>
  <sheetFormatPr defaultColWidth="9.109375" defaultRowHeight="13.2" x14ac:dyDescent="0.25"/>
  <cols>
    <col min="1" max="1" width="14.109375" style="254" customWidth="1"/>
    <col min="2" max="2" width="37" style="254" customWidth="1"/>
    <col min="3" max="3" width="11.33203125" style="254" customWidth="1"/>
    <col min="4" max="4" width="11.33203125" style="254" hidden="1" customWidth="1"/>
    <col min="5" max="10" width="11.33203125" style="254" customWidth="1"/>
    <col min="11" max="11" width="10.6640625" style="254" customWidth="1"/>
    <col min="12" max="12" width="1.6640625" style="254" customWidth="1"/>
    <col min="13" max="16384" width="9.109375" style="254"/>
  </cols>
  <sheetData>
    <row r="1" spans="1:15" x14ac:dyDescent="0.25">
      <c r="A1" s="275"/>
      <c r="B1" s="275"/>
      <c r="C1" s="275"/>
      <c r="D1" s="275"/>
      <c r="E1" s="275"/>
      <c r="F1" s="275"/>
      <c r="G1" s="275"/>
      <c r="H1" s="275"/>
      <c r="I1" s="275"/>
      <c r="J1" s="275"/>
    </row>
    <row r="2" spans="1:15" ht="32.25" customHeight="1" x14ac:dyDescent="0.25">
      <c r="A2" s="839" t="s">
        <v>134</v>
      </c>
      <c r="B2" s="839"/>
      <c r="C2" s="839"/>
      <c r="D2" s="312"/>
      <c r="E2" s="312"/>
      <c r="F2" s="312"/>
      <c r="G2" s="312"/>
      <c r="H2" s="312"/>
      <c r="I2" s="312"/>
      <c r="J2" s="312"/>
    </row>
    <row r="3" spans="1:15" ht="32.25" customHeight="1" thickBot="1" x14ac:dyDescent="0.3">
      <c r="A3" s="840" t="s">
        <v>135</v>
      </c>
      <c r="B3" s="840"/>
      <c r="C3" s="840"/>
      <c r="D3" s="313"/>
      <c r="E3" s="313"/>
      <c r="F3" s="313"/>
      <c r="G3" s="313"/>
      <c r="H3" s="313"/>
      <c r="I3" s="313"/>
      <c r="J3" s="313"/>
    </row>
    <row r="4" spans="1:15" ht="33.6" customHeight="1" thickTop="1" thickBot="1" x14ac:dyDescent="0.3">
      <c r="B4" s="276"/>
      <c r="C4" s="276"/>
      <c r="D4" s="276"/>
      <c r="E4" s="276"/>
      <c r="F4" s="276"/>
      <c r="G4" s="276"/>
      <c r="H4" s="276"/>
      <c r="I4" s="276"/>
      <c r="K4" s="277"/>
    </row>
    <row r="5" spans="1:15" ht="32.25" customHeight="1" x14ac:dyDescent="0.25">
      <c r="A5" s="854" t="s">
        <v>136</v>
      </c>
      <c r="B5" s="855"/>
      <c r="C5" s="278" t="s">
        <v>137</v>
      </c>
      <c r="D5" s="628" t="s">
        <v>137</v>
      </c>
      <c r="E5" s="278" t="s">
        <v>137</v>
      </c>
      <c r="F5" s="278" t="s">
        <v>137</v>
      </c>
      <c r="G5" s="278" t="s">
        <v>137</v>
      </c>
      <c r="H5" s="745" t="s">
        <v>137</v>
      </c>
      <c r="I5" s="278" t="s">
        <v>137</v>
      </c>
      <c r="J5" s="751" t="s">
        <v>137</v>
      </c>
    </row>
    <row r="6" spans="1:15" ht="25.5" customHeight="1" x14ac:dyDescent="0.25">
      <c r="A6" s="856"/>
      <c r="B6" s="857"/>
      <c r="C6" s="279" t="s">
        <v>314</v>
      </c>
      <c r="D6" s="314" t="s">
        <v>871</v>
      </c>
      <c r="E6" s="279" t="s">
        <v>874</v>
      </c>
      <c r="F6" s="279" t="s">
        <v>875</v>
      </c>
      <c r="G6" s="279" t="s">
        <v>879</v>
      </c>
      <c r="H6" s="755" t="s">
        <v>882</v>
      </c>
      <c r="I6" s="755" t="s">
        <v>884</v>
      </c>
      <c r="J6" s="630" t="s">
        <v>872</v>
      </c>
      <c r="K6" s="280"/>
    </row>
    <row r="7" spans="1:15" ht="16.5" customHeight="1" thickBot="1" x14ac:dyDescent="0.3">
      <c r="A7" s="858"/>
      <c r="B7" s="859"/>
      <c r="C7" s="281" t="s">
        <v>138</v>
      </c>
      <c r="D7" s="592" t="s">
        <v>138</v>
      </c>
      <c r="E7" s="281" t="s">
        <v>138</v>
      </c>
      <c r="F7" s="281" t="s">
        <v>138</v>
      </c>
      <c r="G7" s="281" t="s">
        <v>138</v>
      </c>
      <c r="H7" s="281" t="s">
        <v>138</v>
      </c>
      <c r="I7" s="281" t="s">
        <v>138</v>
      </c>
      <c r="J7" s="282" t="s">
        <v>138</v>
      </c>
    </row>
    <row r="8" spans="1:15" ht="16.5" customHeight="1" thickTop="1" x14ac:dyDescent="0.25">
      <c r="A8" s="860" t="s">
        <v>139</v>
      </c>
      <c r="B8" s="283" t="s">
        <v>140</v>
      </c>
      <c r="C8" s="284">
        <f>'PR príjmy 2024 až 2026'!E3</f>
        <v>9387528</v>
      </c>
      <c r="D8" s="316">
        <f>'PR príjmy 2024 až 2026'!F3</f>
        <v>9386028</v>
      </c>
      <c r="E8" s="285">
        <f>'PR príjmy 2024 až 2026'!G3</f>
        <v>9387528</v>
      </c>
      <c r="F8" s="285">
        <f>'PR príjmy 2024 až 2026'!H3</f>
        <v>9457825</v>
      </c>
      <c r="G8" s="285">
        <f>'PR príjmy 2024 až 2026'!I3</f>
        <v>9459504</v>
      </c>
      <c r="H8" s="285">
        <f>'PR príjmy 2024 až 2026'!J3</f>
        <v>9507879</v>
      </c>
      <c r="I8" s="792">
        <f>'PR príjmy 2024 až 2026'!K3</f>
        <v>9532383.0999999996</v>
      </c>
      <c r="J8" s="756">
        <f>I8-H8</f>
        <v>24504.099999999627</v>
      </c>
      <c r="K8" s="286"/>
      <c r="L8" s="286"/>
      <c r="N8" s="286"/>
    </row>
    <row r="9" spans="1:15" ht="16.5" customHeight="1" x14ac:dyDescent="0.25">
      <c r="A9" s="850"/>
      <c r="B9" s="287" t="s">
        <v>141</v>
      </c>
      <c r="C9" s="288">
        <f>'PR výdavky 2024 až 2026'!G3</f>
        <v>8853123</v>
      </c>
      <c r="D9" s="595">
        <f>'PR výdavky 2024 až 2026'!H3</f>
        <v>8853123</v>
      </c>
      <c r="E9" s="288">
        <f>'PR výdavky 2024 až 2026'!I3</f>
        <v>8853123</v>
      </c>
      <c r="F9" s="288">
        <f>'PR výdavky 2024 až 2026'!J3</f>
        <v>8928110</v>
      </c>
      <c r="G9" s="288">
        <f>'PR výdavky 2024 až 2026'!K3</f>
        <v>8933532</v>
      </c>
      <c r="H9" s="288">
        <f>'PR výdavky 2024 až 2026'!L3</f>
        <v>8979407</v>
      </c>
      <c r="I9" s="793">
        <f>'PR výdavky 2024 až 2026'!M3</f>
        <v>9180960.9900000002</v>
      </c>
      <c r="J9" s="757">
        <f t="shared" ref="J9:J16" si="0">I9-H9</f>
        <v>201553.99000000022</v>
      </c>
      <c r="K9" s="286"/>
      <c r="M9" s="286"/>
      <c r="N9" s="286"/>
      <c r="O9" s="286"/>
    </row>
    <row r="10" spans="1:15" ht="22.65" customHeight="1" thickBot="1" x14ac:dyDescent="0.3">
      <c r="A10" s="861"/>
      <c r="B10" s="289" t="s">
        <v>142</v>
      </c>
      <c r="C10" s="464">
        <f>C8-C9</f>
        <v>534405</v>
      </c>
      <c r="D10" s="593">
        <f t="shared" ref="D10:E10" si="1">D8-D9</f>
        <v>532905</v>
      </c>
      <c r="E10" s="464">
        <f t="shared" si="1"/>
        <v>534405</v>
      </c>
      <c r="F10" s="464">
        <f t="shared" ref="F10" si="2">F8-F9</f>
        <v>529715</v>
      </c>
      <c r="G10" s="464">
        <f t="shared" ref="G10" si="3">G8-G9</f>
        <v>525972</v>
      </c>
      <c r="H10" s="464">
        <f t="shared" ref="H10:I10" si="4">H8-H9</f>
        <v>528472</v>
      </c>
      <c r="I10" s="794">
        <f t="shared" si="4"/>
        <v>351422.1099999994</v>
      </c>
      <c r="J10" s="758">
        <f t="shared" si="0"/>
        <v>-177049.8900000006</v>
      </c>
      <c r="K10" s="286"/>
      <c r="M10" s="286"/>
    </row>
    <row r="11" spans="1:15" ht="16.5" customHeight="1" thickTop="1" x14ac:dyDescent="0.25">
      <c r="A11" s="849" t="s">
        <v>143</v>
      </c>
      <c r="B11" s="290" t="s">
        <v>144</v>
      </c>
      <c r="C11" s="285">
        <f>'PR príjmy 2024 až 2026'!E95</f>
        <v>78158</v>
      </c>
      <c r="D11" s="316">
        <f>'PR príjmy 2024 až 2026'!F95</f>
        <v>78158</v>
      </c>
      <c r="E11" s="285">
        <f>'PR príjmy 2024 až 2026'!G95</f>
        <v>78158</v>
      </c>
      <c r="F11" s="285">
        <f>'PR príjmy 2024 až 2026'!H95</f>
        <v>78158</v>
      </c>
      <c r="G11" s="746">
        <f>'PR príjmy 2024 až 2026'!I95</f>
        <v>78158</v>
      </c>
      <c r="H11" s="746">
        <f>'PR príjmy 2024 až 2026'!J95</f>
        <v>158158</v>
      </c>
      <c r="I11" s="795">
        <f>'PR príjmy 2024 až 2026'!K95</f>
        <v>195230</v>
      </c>
      <c r="J11" s="759">
        <f t="shared" si="0"/>
        <v>37072</v>
      </c>
      <c r="L11" s="286"/>
    </row>
    <row r="12" spans="1:15" ht="16.5" customHeight="1" x14ac:dyDescent="0.25">
      <c r="A12" s="850"/>
      <c r="B12" s="287" t="s">
        <v>145</v>
      </c>
      <c r="C12" s="288">
        <f>'PR výdavky 2024 až 2026'!G623</f>
        <v>1884151</v>
      </c>
      <c r="D12" s="595">
        <f>'PR výdavky 2024 až 2026'!H623</f>
        <v>1884151</v>
      </c>
      <c r="E12" s="288">
        <f>'PR výdavky 2024 až 2026'!I623</f>
        <v>1929151</v>
      </c>
      <c r="F12" s="288">
        <f>'PR výdavky 2024 až 2026'!J623</f>
        <v>1960211</v>
      </c>
      <c r="G12" s="288">
        <f>'PR výdavky 2024 až 2026'!K623</f>
        <v>1960211</v>
      </c>
      <c r="H12" s="288">
        <f>'PR výdavky 2024 až 2026'!L623</f>
        <v>2129965</v>
      </c>
      <c r="I12" s="793">
        <f>'PR výdavky 2024 až 2026'!M623</f>
        <v>2234421</v>
      </c>
      <c r="J12" s="757">
        <f t="shared" si="0"/>
        <v>104456</v>
      </c>
      <c r="K12" s="286"/>
      <c r="M12" s="286"/>
    </row>
    <row r="13" spans="1:15" ht="22.65" customHeight="1" thickBot="1" x14ac:dyDescent="0.3">
      <c r="A13" s="851"/>
      <c r="B13" s="291" t="s">
        <v>146</v>
      </c>
      <c r="C13" s="292">
        <f t="shared" ref="C13:E13" si="5">C11-C12</f>
        <v>-1805993</v>
      </c>
      <c r="D13" s="317">
        <f t="shared" si="5"/>
        <v>-1805993</v>
      </c>
      <c r="E13" s="292">
        <f t="shared" si="5"/>
        <v>-1850993</v>
      </c>
      <c r="F13" s="292">
        <f t="shared" ref="F13" si="6">F11-F12</f>
        <v>-1882053</v>
      </c>
      <c r="G13" s="292">
        <f t="shared" ref="G13" si="7">G11-G12</f>
        <v>-1882053</v>
      </c>
      <c r="H13" s="292">
        <f t="shared" ref="H13:I13" si="8">H11-H12</f>
        <v>-1971807</v>
      </c>
      <c r="I13" s="796">
        <f t="shared" si="8"/>
        <v>-2039191</v>
      </c>
      <c r="J13" s="760">
        <f t="shared" si="0"/>
        <v>-67384</v>
      </c>
      <c r="K13" s="286"/>
      <c r="M13" s="286"/>
    </row>
    <row r="14" spans="1:15" ht="16.5" customHeight="1" thickTop="1" x14ac:dyDescent="0.25">
      <c r="A14" s="848" t="s">
        <v>147</v>
      </c>
      <c r="B14" s="283" t="s">
        <v>148</v>
      </c>
      <c r="C14" s="284">
        <f t="shared" ref="C14:D14" si="9">C8+C11</f>
        <v>9465686</v>
      </c>
      <c r="D14" s="303">
        <f t="shared" si="9"/>
        <v>9464186</v>
      </c>
      <c r="E14" s="284">
        <f t="shared" ref="E14" si="10">E8+E11</f>
        <v>9465686</v>
      </c>
      <c r="F14" s="284">
        <f t="shared" ref="F14" si="11">F8+F11</f>
        <v>9535983</v>
      </c>
      <c r="G14" s="284">
        <f t="shared" ref="G14" si="12">G8+G11</f>
        <v>9537662</v>
      </c>
      <c r="H14" s="284">
        <f t="shared" ref="H14:I14" si="13">H8+H11</f>
        <v>9666037</v>
      </c>
      <c r="I14" s="797">
        <f t="shared" si="13"/>
        <v>9727613.0999999996</v>
      </c>
      <c r="J14" s="761">
        <f t="shared" si="0"/>
        <v>61576.099999999627</v>
      </c>
      <c r="K14" s="286"/>
    </row>
    <row r="15" spans="1:15" ht="16.5" customHeight="1" x14ac:dyDescent="0.25">
      <c r="A15" s="848"/>
      <c r="B15" s="293" t="s">
        <v>149</v>
      </c>
      <c r="C15" s="294">
        <f t="shared" ref="C15:D15" si="14">C9+C12</f>
        <v>10737274</v>
      </c>
      <c r="D15" s="629">
        <f t="shared" si="14"/>
        <v>10737274</v>
      </c>
      <c r="E15" s="294">
        <f t="shared" ref="E15" si="15">E9+E12</f>
        <v>10782274</v>
      </c>
      <c r="F15" s="294">
        <f t="shared" ref="F15" si="16">F9+F12</f>
        <v>10888321</v>
      </c>
      <c r="G15" s="747">
        <f t="shared" ref="G15" si="17">G9+G12</f>
        <v>10893743</v>
      </c>
      <c r="H15" s="747">
        <f t="shared" ref="H15:I15" si="18">H9+H12</f>
        <v>11109372</v>
      </c>
      <c r="I15" s="798">
        <f t="shared" si="18"/>
        <v>11415381.99</v>
      </c>
      <c r="J15" s="762">
        <f t="shared" si="0"/>
        <v>306009.99000000022</v>
      </c>
      <c r="K15" s="286"/>
    </row>
    <row r="16" spans="1:15" ht="22.65" customHeight="1" thickBot="1" x14ac:dyDescent="0.3">
      <c r="A16" s="862"/>
      <c r="B16" s="295" t="s">
        <v>150</v>
      </c>
      <c r="C16" s="296">
        <f t="shared" ref="C16:E16" si="19">C14-C15</f>
        <v>-1271588</v>
      </c>
      <c r="D16" s="594">
        <f t="shared" si="19"/>
        <v>-1273088</v>
      </c>
      <c r="E16" s="296">
        <f t="shared" si="19"/>
        <v>-1316588</v>
      </c>
      <c r="F16" s="296">
        <f t="shared" ref="F16" si="20">F14-F15</f>
        <v>-1352338</v>
      </c>
      <c r="G16" s="748">
        <f t="shared" ref="G16" si="21">G14-G15</f>
        <v>-1356081</v>
      </c>
      <c r="H16" s="748">
        <f t="shared" ref="H16:I16" si="22">H14-H15</f>
        <v>-1443335</v>
      </c>
      <c r="I16" s="799">
        <f t="shared" si="22"/>
        <v>-1687768.8900000006</v>
      </c>
      <c r="J16" s="763">
        <f t="shared" si="0"/>
        <v>-244433.8900000006</v>
      </c>
      <c r="K16" s="286"/>
      <c r="M16" s="286"/>
    </row>
    <row r="17" spans="1:12" ht="9" customHeight="1" thickBot="1" x14ac:dyDescent="0.3">
      <c r="A17" s="297"/>
      <c r="B17" s="298"/>
      <c r="C17" s="299"/>
      <c r="D17" s="299"/>
      <c r="E17" s="299"/>
      <c r="F17" s="299"/>
      <c r="G17" s="299"/>
      <c r="H17" s="299"/>
      <c r="I17" s="299"/>
      <c r="J17" s="286"/>
      <c r="K17" s="286"/>
    </row>
    <row r="18" spans="1:12" ht="32.25" customHeight="1" x14ac:dyDescent="0.25">
      <c r="A18" s="841" t="s">
        <v>151</v>
      </c>
      <c r="B18" s="842"/>
      <c r="C18" s="278" t="s">
        <v>137</v>
      </c>
      <c r="D18" s="628" t="s">
        <v>137</v>
      </c>
      <c r="E18" s="278" t="s">
        <v>137</v>
      </c>
      <c r="F18" s="278" t="s">
        <v>137</v>
      </c>
      <c r="G18" s="278" t="s">
        <v>137</v>
      </c>
      <c r="H18" s="745" t="s">
        <v>137</v>
      </c>
      <c r="I18" s="278" t="s">
        <v>137</v>
      </c>
      <c r="J18" s="751" t="s">
        <v>137</v>
      </c>
      <c r="K18" s="286"/>
    </row>
    <row r="19" spans="1:12" ht="25.5" customHeight="1" x14ac:dyDescent="0.25">
      <c r="A19" s="843"/>
      <c r="B19" s="844"/>
      <c r="C19" s="279" t="s">
        <v>314</v>
      </c>
      <c r="D19" s="314" t="s">
        <v>871</v>
      </c>
      <c r="E19" s="279" t="s">
        <v>874</v>
      </c>
      <c r="F19" s="279" t="s">
        <v>875</v>
      </c>
      <c r="G19" s="279" t="s">
        <v>879</v>
      </c>
      <c r="H19" s="314" t="s">
        <v>882</v>
      </c>
      <c r="I19" s="755" t="s">
        <v>884</v>
      </c>
      <c r="J19" s="750" t="s">
        <v>872</v>
      </c>
      <c r="K19" s="286"/>
    </row>
    <row r="20" spans="1:12" ht="16.5" customHeight="1" thickBot="1" x14ac:dyDescent="0.3">
      <c r="A20" s="845"/>
      <c r="B20" s="846"/>
      <c r="C20" s="281" t="s">
        <v>138</v>
      </c>
      <c r="D20" s="592" t="s">
        <v>138</v>
      </c>
      <c r="E20" s="281" t="s">
        <v>138</v>
      </c>
      <c r="F20" s="281" t="s">
        <v>138</v>
      </c>
      <c r="G20" s="281" t="s">
        <v>138</v>
      </c>
      <c r="H20" s="592" t="s">
        <v>138</v>
      </c>
      <c r="I20" s="281" t="s">
        <v>138</v>
      </c>
      <c r="J20" s="749" t="s">
        <v>138</v>
      </c>
      <c r="K20" s="286"/>
    </row>
    <row r="21" spans="1:12" ht="16.5" customHeight="1" thickTop="1" x14ac:dyDescent="0.25">
      <c r="A21" s="847" t="s">
        <v>147</v>
      </c>
      <c r="B21" s="300" t="s">
        <v>148</v>
      </c>
      <c r="C21" s="284">
        <f t="shared" ref="C21:D21" si="23">C8+C11</f>
        <v>9465686</v>
      </c>
      <c r="D21" s="303">
        <f t="shared" si="23"/>
        <v>9464186</v>
      </c>
      <c r="E21" s="284">
        <f t="shared" ref="E21:F21" si="24">E8+E11</f>
        <v>9465686</v>
      </c>
      <c r="F21" s="284">
        <f t="shared" si="24"/>
        <v>9535983</v>
      </c>
      <c r="G21" s="285">
        <f t="shared" ref="G21" si="25">G8+G11</f>
        <v>9537662</v>
      </c>
      <c r="H21" s="285">
        <f t="shared" ref="H21:I21" si="26">H8+H11</f>
        <v>9666037</v>
      </c>
      <c r="I21" s="792">
        <f t="shared" si="26"/>
        <v>9727613.0999999996</v>
      </c>
      <c r="J21" s="756">
        <f>I21-H21</f>
        <v>61576.099999999627</v>
      </c>
      <c r="K21" s="286"/>
    </row>
    <row r="22" spans="1:12" ht="16.5" customHeight="1" x14ac:dyDescent="0.25">
      <c r="A22" s="848"/>
      <c r="B22" s="293" t="s">
        <v>149</v>
      </c>
      <c r="C22" s="294">
        <f t="shared" ref="C22:D22" si="27">C9+C12</f>
        <v>10737274</v>
      </c>
      <c r="D22" s="629">
        <f t="shared" si="27"/>
        <v>10737274</v>
      </c>
      <c r="E22" s="294">
        <f t="shared" ref="E22:F22" si="28">E9+E12</f>
        <v>10782274</v>
      </c>
      <c r="F22" s="294">
        <f t="shared" si="28"/>
        <v>10888321</v>
      </c>
      <c r="G22" s="747">
        <f t="shared" ref="G22" si="29">G9+G12</f>
        <v>10893743</v>
      </c>
      <c r="H22" s="747">
        <f t="shared" ref="H22:I22" si="30">H9+H12</f>
        <v>11109372</v>
      </c>
      <c r="I22" s="798">
        <f t="shared" si="30"/>
        <v>11415381.99</v>
      </c>
      <c r="J22" s="762">
        <f t="shared" ref="J22:J29" si="31">I22-H22</f>
        <v>306009.99000000022</v>
      </c>
      <c r="K22" s="286"/>
    </row>
    <row r="23" spans="1:12" ht="16.5" customHeight="1" thickBot="1" x14ac:dyDescent="0.3">
      <c r="A23" s="848"/>
      <c r="B23" s="301" t="s">
        <v>152</v>
      </c>
      <c r="C23" s="302">
        <f t="shared" ref="C23:E23" si="32">C21-C22</f>
        <v>-1271588</v>
      </c>
      <c r="D23" s="315">
        <f t="shared" si="32"/>
        <v>-1273088</v>
      </c>
      <c r="E23" s="302">
        <f t="shared" si="32"/>
        <v>-1316588</v>
      </c>
      <c r="F23" s="302">
        <f t="shared" ref="F23" si="33">F21-F22</f>
        <v>-1352338</v>
      </c>
      <c r="G23" s="752">
        <f t="shared" ref="G23" si="34">G21-G22</f>
        <v>-1356081</v>
      </c>
      <c r="H23" s="752">
        <f t="shared" ref="H23:I23" si="35">H21-H22</f>
        <v>-1443335</v>
      </c>
      <c r="I23" s="800">
        <f t="shared" si="35"/>
        <v>-1687768.8900000006</v>
      </c>
      <c r="J23" s="764">
        <f t="shared" si="31"/>
        <v>-244433.8900000006</v>
      </c>
      <c r="K23" s="286"/>
      <c r="L23" s="286"/>
    </row>
    <row r="24" spans="1:12" ht="16.5" customHeight="1" thickTop="1" x14ac:dyDescent="0.25">
      <c r="A24" s="849" t="s">
        <v>153</v>
      </c>
      <c r="B24" s="290" t="s">
        <v>154</v>
      </c>
      <c r="C24" s="285">
        <f>'PR príjmy 2024 až 2026'!E115</f>
        <v>1699253</v>
      </c>
      <c r="D24" s="316">
        <f>'PR príjmy 2024 až 2026'!F115</f>
        <v>1699253</v>
      </c>
      <c r="E24" s="285">
        <f>'PR príjmy 2024 až 2026'!G115</f>
        <v>1744253</v>
      </c>
      <c r="F24" s="285">
        <f>'PR príjmy 2024 až 2026'!H115</f>
        <v>1746753</v>
      </c>
      <c r="G24" s="746">
        <f>'PR príjmy 2024 až 2026'!I115</f>
        <v>1746753</v>
      </c>
      <c r="H24" s="746">
        <f>'PR príjmy 2024 až 2026'!J115</f>
        <v>1834007</v>
      </c>
      <c r="I24" s="795">
        <f>'PR príjmy 2024 až 2026'!K115</f>
        <v>2033307.22</v>
      </c>
      <c r="J24" s="759">
        <f t="shared" si="31"/>
        <v>199300.21999999997</v>
      </c>
      <c r="K24" s="286"/>
    </row>
    <row r="25" spans="1:12" ht="16.5" customHeight="1" x14ac:dyDescent="0.25">
      <c r="A25" s="850"/>
      <c r="B25" s="287" t="s">
        <v>155</v>
      </c>
      <c r="C25" s="288">
        <f>'PR výdavky 2024 až 2026'!G750</f>
        <v>343565</v>
      </c>
      <c r="D25" s="595">
        <f>'PR výdavky 2024 až 2026'!H750</f>
        <v>343565</v>
      </c>
      <c r="E25" s="288">
        <f>'PR výdavky 2024 až 2026'!I750</f>
        <v>343565</v>
      </c>
      <c r="F25" s="288">
        <f>'PR výdavky 2024 až 2026'!J750</f>
        <v>343565</v>
      </c>
      <c r="G25" s="288">
        <f>'PR výdavky 2024 až 2026'!K750</f>
        <v>343565</v>
      </c>
      <c r="H25" s="288">
        <f>'PR výdavky 2024 až 2026'!L750</f>
        <v>343565</v>
      </c>
      <c r="I25" s="793">
        <f>'PR výdavky 2024 až 2026'!M750</f>
        <v>343565</v>
      </c>
      <c r="J25" s="757">
        <f t="shared" si="31"/>
        <v>0</v>
      </c>
      <c r="K25" s="286"/>
    </row>
    <row r="26" spans="1:12" ht="22.65" customHeight="1" thickBot="1" x14ac:dyDescent="0.3">
      <c r="A26" s="851"/>
      <c r="B26" s="291" t="s">
        <v>156</v>
      </c>
      <c r="C26" s="292">
        <f t="shared" ref="C26:D26" si="36">C24-C25</f>
        <v>1355688</v>
      </c>
      <c r="D26" s="317">
        <f t="shared" si="36"/>
        <v>1355688</v>
      </c>
      <c r="E26" s="292">
        <f t="shared" ref="E26:F26" si="37">E24-E25</f>
        <v>1400688</v>
      </c>
      <c r="F26" s="292">
        <f t="shared" si="37"/>
        <v>1403188</v>
      </c>
      <c r="G26" s="292">
        <f t="shared" ref="G26" si="38">G24-G25</f>
        <v>1403188</v>
      </c>
      <c r="H26" s="292">
        <f t="shared" ref="H26:I26" si="39">H24-H25</f>
        <v>1490442</v>
      </c>
      <c r="I26" s="796">
        <f t="shared" si="39"/>
        <v>1689742.22</v>
      </c>
      <c r="J26" s="760">
        <f t="shared" si="31"/>
        <v>199300.21999999997</v>
      </c>
      <c r="K26" s="286"/>
    </row>
    <row r="27" spans="1:12" ht="16.5" customHeight="1" thickTop="1" x14ac:dyDescent="0.25">
      <c r="A27" s="852" t="s">
        <v>157</v>
      </c>
      <c r="B27" s="283" t="s">
        <v>158</v>
      </c>
      <c r="C27" s="284">
        <f t="shared" ref="C27:D27" si="40">C21+C24</f>
        <v>11164939</v>
      </c>
      <c r="D27" s="303">
        <f t="shared" si="40"/>
        <v>11163439</v>
      </c>
      <c r="E27" s="284">
        <f t="shared" ref="E27:F27" si="41">E21+E24</f>
        <v>11209939</v>
      </c>
      <c r="F27" s="284">
        <f t="shared" si="41"/>
        <v>11282736</v>
      </c>
      <c r="G27" s="284">
        <f t="shared" ref="G27" si="42">G21+G24</f>
        <v>11284415</v>
      </c>
      <c r="H27" s="285">
        <f t="shared" ref="H27:I27" si="43">H21+H24</f>
        <v>11500044</v>
      </c>
      <c r="I27" s="792">
        <f t="shared" si="43"/>
        <v>11760920.32</v>
      </c>
      <c r="J27" s="756">
        <f t="shared" si="31"/>
        <v>260876.3200000003</v>
      </c>
    </row>
    <row r="28" spans="1:12" ht="16.5" customHeight="1" x14ac:dyDescent="0.25">
      <c r="A28" s="852"/>
      <c r="B28" s="293" t="s">
        <v>159</v>
      </c>
      <c r="C28" s="304">
        <f t="shared" ref="C28:D28" si="44">C22+C25</f>
        <v>11080839</v>
      </c>
      <c r="D28" s="305">
        <f t="shared" si="44"/>
        <v>11080839</v>
      </c>
      <c r="E28" s="304">
        <f t="shared" ref="E28:F28" si="45">E22+E25</f>
        <v>11125839</v>
      </c>
      <c r="F28" s="304">
        <f t="shared" si="45"/>
        <v>11231886</v>
      </c>
      <c r="G28" s="304">
        <f t="shared" ref="G28" si="46">G22+G25</f>
        <v>11237308</v>
      </c>
      <c r="H28" s="304">
        <f t="shared" ref="H28:I28" si="47">H22+H25</f>
        <v>11452937</v>
      </c>
      <c r="I28" s="801">
        <f t="shared" si="47"/>
        <v>11758946.99</v>
      </c>
      <c r="J28" s="765">
        <f t="shared" si="31"/>
        <v>306009.99000000022</v>
      </c>
    </row>
    <row r="29" spans="1:12" ht="22.65" customHeight="1" thickBot="1" x14ac:dyDescent="0.3">
      <c r="A29" s="853"/>
      <c r="B29" s="306" t="s">
        <v>160</v>
      </c>
      <c r="C29" s="307">
        <f t="shared" ref="C29:D29" si="48">C27-C28</f>
        <v>84100</v>
      </c>
      <c r="D29" s="308">
        <f t="shared" si="48"/>
        <v>82600</v>
      </c>
      <c r="E29" s="307">
        <f t="shared" ref="E29:F29" si="49">E27-E28</f>
        <v>84100</v>
      </c>
      <c r="F29" s="307">
        <f t="shared" si="49"/>
        <v>50850</v>
      </c>
      <c r="G29" s="307">
        <f t="shared" ref="G29" si="50">G27-G28</f>
        <v>47107</v>
      </c>
      <c r="H29" s="307">
        <f t="shared" ref="H29:I29" si="51">H27-H28</f>
        <v>47107</v>
      </c>
      <c r="I29" s="802">
        <f t="shared" si="51"/>
        <v>1973.3300000000745</v>
      </c>
      <c r="J29" s="766">
        <f t="shared" si="31"/>
        <v>-45133.669999999925</v>
      </c>
    </row>
    <row r="30" spans="1:12" ht="45.75" customHeight="1" x14ac:dyDescent="0.25"/>
    <row r="31" spans="1:12" ht="30.75" customHeight="1" x14ac:dyDescent="0.25">
      <c r="A31" s="309"/>
      <c r="B31" s="309"/>
      <c r="C31" s="479"/>
      <c r="D31" s="479"/>
      <c r="E31" s="479"/>
      <c r="F31" s="479"/>
      <c r="G31" s="479"/>
      <c r="H31" s="479"/>
      <c r="I31" s="479"/>
      <c r="J31" s="480"/>
    </row>
    <row r="32" spans="1:12" ht="17.399999999999999" customHeight="1" x14ac:dyDescent="0.25">
      <c r="B32" s="310"/>
      <c r="C32" s="286"/>
      <c r="D32" s="286"/>
      <c r="E32" s="286"/>
      <c r="F32" s="286"/>
      <c r="G32" s="286"/>
      <c r="H32" s="286"/>
      <c r="I32" s="286"/>
    </row>
    <row r="33" spans="1:12" ht="17.399999999999999" customHeight="1" x14ac:dyDescent="0.25">
      <c r="B33" s="310"/>
      <c r="C33" s="286"/>
      <c r="D33" s="286"/>
      <c r="E33" s="286"/>
      <c r="F33" s="286"/>
      <c r="G33" s="286"/>
      <c r="H33" s="286"/>
      <c r="I33" s="286"/>
      <c r="J33" s="286"/>
    </row>
    <row r="34" spans="1:12" ht="17.399999999999999" customHeight="1" x14ac:dyDescent="0.25">
      <c r="B34" s="310"/>
      <c r="C34" s="286"/>
      <c r="D34" s="286"/>
      <c r="E34" s="286"/>
      <c r="F34" s="286"/>
      <c r="G34" s="286"/>
      <c r="H34" s="286"/>
      <c r="I34" s="286"/>
    </row>
    <row r="35" spans="1:12" ht="17.399999999999999" customHeight="1" x14ac:dyDescent="0.25">
      <c r="B35" s="310"/>
      <c r="C35" s="311"/>
      <c r="D35" s="311"/>
      <c r="E35" s="311"/>
      <c r="F35" s="311"/>
      <c r="G35" s="311"/>
      <c r="H35" s="311"/>
      <c r="I35" s="311"/>
    </row>
    <row r="36" spans="1:12" x14ac:dyDescent="0.25">
      <c r="A36" s="286"/>
      <c r="B36" s="286"/>
      <c r="C36" s="286"/>
      <c r="D36" s="286"/>
      <c r="E36" s="286"/>
      <c r="F36" s="286"/>
      <c r="G36" s="286"/>
      <c r="H36" s="286"/>
      <c r="I36" s="286"/>
      <c r="J36" s="286"/>
      <c r="K36" s="286"/>
      <c r="L36" s="286"/>
    </row>
    <row r="38" spans="1:12" x14ac:dyDescent="0.25">
      <c r="C38" s="286"/>
      <c r="D38" s="286"/>
      <c r="E38" s="286"/>
      <c r="F38" s="286"/>
      <c r="G38" s="286"/>
      <c r="H38" s="286"/>
      <c r="I38" s="286"/>
      <c r="J38" s="286"/>
    </row>
    <row r="39" spans="1:12" x14ac:dyDescent="0.25">
      <c r="C39" s="286"/>
      <c r="D39" s="286"/>
      <c r="E39" s="286"/>
      <c r="F39" s="286"/>
      <c r="G39" s="286"/>
      <c r="H39" s="286"/>
      <c r="I39" s="286"/>
    </row>
    <row r="41" spans="1:12" x14ac:dyDescent="0.25">
      <c r="C41" s="286"/>
      <c r="D41" s="286"/>
      <c r="E41" s="286"/>
      <c r="F41" s="286"/>
      <c r="G41" s="286"/>
      <c r="H41" s="286"/>
      <c r="I41" s="286"/>
    </row>
    <row r="43" spans="1:12" x14ac:dyDescent="0.25">
      <c r="F43" s="286"/>
      <c r="G43" s="286"/>
      <c r="H43" s="286"/>
      <c r="I43" s="286"/>
    </row>
    <row r="45" spans="1:12" x14ac:dyDescent="0.25">
      <c r="F45" s="286"/>
      <c r="G45" s="286"/>
      <c r="H45" s="286"/>
      <c r="I45" s="286"/>
    </row>
  </sheetData>
  <sheetProtection selectLockedCells="1" selectUnlockedCells="1"/>
  <mergeCells count="10">
    <mergeCell ref="A27:A29"/>
    <mergeCell ref="A5:B7"/>
    <mergeCell ref="A8:A10"/>
    <mergeCell ref="A11:A13"/>
    <mergeCell ref="A14:A16"/>
    <mergeCell ref="A2:C2"/>
    <mergeCell ref="A3:C3"/>
    <mergeCell ref="A18:B20"/>
    <mergeCell ref="A21:A23"/>
    <mergeCell ref="A24:A26"/>
  </mergeCells>
  <printOptions horizontalCentered="1"/>
  <pageMargins left="0.23622047244094488" right="0.23622047244094488" top="0.74803149606299213" bottom="0.74803149606299213" header="0.31496062992125984" footer="0.31496062992125984"/>
  <pageSetup paperSize="9" scale="71" fitToHeight="0" orientation="portrait" r:id="rId1"/>
  <headerFooter scaleWithDoc="0"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/>
    <pageSetUpPr fitToPage="1"/>
  </sheetPr>
  <dimension ref="A1:L188"/>
  <sheetViews>
    <sheetView zoomScale="88" zoomScaleNormal="88" zoomScaleSheetLayoutView="75" workbookViewId="0">
      <pane ySplit="2" topLeftCell="A3" activePane="bottomLeft" state="frozen"/>
      <selection activeCell="A32" sqref="A32"/>
      <selection pane="bottomLeft" sqref="A1:D1"/>
    </sheetView>
  </sheetViews>
  <sheetFormatPr defaultColWidth="9.109375" defaultRowHeight="13.2" x14ac:dyDescent="0.25"/>
  <cols>
    <col min="1" max="1" width="2.88671875" style="110" customWidth="1"/>
    <col min="2" max="2" width="3.109375" style="110" customWidth="1"/>
    <col min="3" max="3" width="4.44140625" style="404" customWidth="1"/>
    <col min="4" max="4" width="47.6640625" style="110" customWidth="1"/>
    <col min="5" max="5" width="13" style="110" customWidth="1"/>
    <col min="6" max="6" width="13" style="110" hidden="1" customWidth="1"/>
    <col min="7" max="12" width="13" style="110" customWidth="1"/>
    <col min="13" max="16384" width="9.109375" style="110"/>
  </cols>
  <sheetData>
    <row r="1" spans="1:12" ht="48.15" customHeight="1" x14ac:dyDescent="0.25">
      <c r="A1" s="876" t="s">
        <v>810</v>
      </c>
      <c r="B1" s="877"/>
      <c r="C1" s="877"/>
      <c r="D1" s="878"/>
      <c r="E1" s="470" t="s">
        <v>137</v>
      </c>
      <c r="F1" s="471" t="s">
        <v>137</v>
      </c>
      <c r="G1" s="471" t="s">
        <v>137</v>
      </c>
      <c r="H1" s="471" t="s">
        <v>137</v>
      </c>
      <c r="I1" s="471" t="s">
        <v>137</v>
      </c>
      <c r="J1" s="687" t="s">
        <v>137</v>
      </c>
      <c r="K1" s="470" t="s">
        <v>137</v>
      </c>
      <c r="L1" s="803" t="s">
        <v>137</v>
      </c>
    </row>
    <row r="2" spans="1:12" ht="24" customHeight="1" thickBot="1" x14ac:dyDescent="0.3">
      <c r="A2" s="881" t="s">
        <v>161</v>
      </c>
      <c r="B2" s="882"/>
      <c r="C2" s="882"/>
      <c r="D2" s="883"/>
      <c r="E2" s="246" t="s">
        <v>314</v>
      </c>
      <c r="F2" s="318" t="s">
        <v>871</v>
      </c>
      <c r="G2" s="318" t="s">
        <v>874</v>
      </c>
      <c r="H2" s="318" t="s">
        <v>875</v>
      </c>
      <c r="I2" s="318" t="s">
        <v>879</v>
      </c>
      <c r="J2" s="767" t="s">
        <v>882</v>
      </c>
      <c r="K2" s="318" t="s">
        <v>884</v>
      </c>
      <c r="L2" s="768" t="s">
        <v>872</v>
      </c>
    </row>
    <row r="3" spans="1:12" s="247" customFormat="1" ht="19.95" customHeight="1" x14ac:dyDescent="0.25">
      <c r="A3" s="884" t="s">
        <v>162</v>
      </c>
      <c r="B3" s="885"/>
      <c r="C3" s="885"/>
      <c r="D3" s="886"/>
      <c r="E3" s="117">
        <f t="shared" ref="E3" si="0">E4+E16+E75</f>
        <v>9387528</v>
      </c>
      <c r="F3" s="319">
        <f t="shared" ref="F3" si="1">F4+F16+F75</f>
        <v>9386028</v>
      </c>
      <c r="G3" s="625">
        <f t="shared" ref="G3:H3" si="2">G4+G16+G75</f>
        <v>9387528</v>
      </c>
      <c r="H3" s="673">
        <f t="shared" si="2"/>
        <v>9457825</v>
      </c>
      <c r="I3" s="319">
        <f t="shared" ref="I3" si="3">I4+I16+I75</f>
        <v>9459504</v>
      </c>
      <c r="J3" s="117">
        <f t="shared" ref="J3:K3" si="4">J4+J16+J75</f>
        <v>9507879</v>
      </c>
      <c r="K3" s="804">
        <f t="shared" si="4"/>
        <v>9532383.0999999996</v>
      </c>
      <c r="L3" s="769">
        <f>K3-J3</f>
        <v>24504.099999999627</v>
      </c>
    </row>
    <row r="4" spans="1:12" ht="16.95" customHeight="1" x14ac:dyDescent="0.25">
      <c r="A4" s="890"/>
      <c r="B4" s="887" t="s">
        <v>163</v>
      </c>
      <c r="C4" s="887"/>
      <c r="D4" s="888" t="s">
        <v>163</v>
      </c>
      <c r="E4" s="118">
        <f t="shared" ref="E4" si="5">E5+E7+E11</f>
        <v>5719832</v>
      </c>
      <c r="F4" s="320">
        <f t="shared" ref="F4" si="6">F5+F7+F11</f>
        <v>5719832</v>
      </c>
      <c r="G4" s="320">
        <f t="shared" ref="G4:H4" si="7">G5+G7+G11</f>
        <v>5719832</v>
      </c>
      <c r="H4" s="118">
        <f t="shared" si="7"/>
        <v>5719832</v>
      </c>
      <c r="I4" s="320">
        <f t="shared" ref="I4" si="8">I5+I7+I11</f>
        <v>5719832</v>
      </c>
      <c r="J4" s="118">
        <f t="shared" ref="J4:K4" si="9">J5+J7+J11</f>
        <v>5719832</v>
      </c>
      <c r="K4" s="805">
        <f t="shared" si="9"/>
        <v>5603883</v>
      </c>
      <c r="L4" s="770">
        <f t="shared" ref="L4:L68" si="10">K4-J4</f>
        <v>-115949</v>
      </c>
    </row>
    <row r="5" spans="1:12" ht="13.95" customHeight="1" x14ac:dyDescent="0.25">
      <c r="A5" s="891"/>
      <c r="B5" s="867"/>
      <c r="C5" s="879" t="s">
        <v>164</v>
      </c>
      <c r="D5" s="880"/>
      <c r="E5" s="108">
        <f t="shared" ref="E5:K5" si="11">E6</f>
        <v>4100000</v>
      </c>
      <c r="F5" s="321">
        <f t="shared" si="11"/>
        <v>4100000</v>
      </c>
      <c r="G5" s="321">
        <f t="shared" si="11"/>
        <v>4100000</v>
      </c>
      <c r="H5" s="108">
        <f t="shared" si="11"/>
        <v>4100000</v>
      </c>
      <c r="I5" s="321">
        <f t="shared" si="11"/>
        <v>4100000</v>
      </c>
      <c r="J5" s="108">
        <f t="shared" si="11"/>
        <v>4100000</v>
      </c>
      <c r="K5" s="806">
        <f t="shared" si="11"/>
        <v>3984000</v>
      </c>
      <c r="L5" s="771">
        <f t="shared" si="10"/>
        <v>-116000</v>
      </c>
    </row>
    <row r="6" spans="1:12" ht="12.15" customHeight="1" x14ac:dyDescent="0.25">
      <c r="A6" s="891"/>
      <c r="B6" s="868"/>
      <c r="C6" s="407">
        <v>111</v>
      </c>
      <c r="D6" s="248" t="s">
        <v>165</v>
      </c>
      <c r="E6" s="87">
        <v>4100000</v>
      </c>
      <c r="F6" s="322">
        <v>4100000</v>
      </c>
      <c r="G6" s="322">
        <v>4100000</v>
      </c>
      <c r="H6" s="674">
        <v>4100000</v>
      </c>
      <c r="I6" s="322">
        <v>4100000</v>
      </c>
      <c r="J6" s="674">
        <v>4100000</v>
      </c>
      <c r="K6" s="807">
        <f>4100000-116000</f>
        <v>3984000</v>
      </c>
      <c r="L6" s="772">
        <f t="shared" si="10"/>
        <v>-116000</v>
      </c>
    </row>
    <row r="7" spans="1:12" ht="13.95" customHeight="1" x14ac:dyDescent="0.25">
      <c r="A7" s="891"/>
      <c r="B7" s="868"/>
      <c r="C7" s="879" t="s">
        <v>836</v>
      </c>
      <c r="D7" s="880"/>
      <c r="E7" s="108">
        <f t="shared" ref="E7:J7" si="12">SUM(E8:E10)</f>
        <v>960000</v>
      </c>
      <c r="F7" s="321">
        <f t="shared" si="12"/>
        <v>960000</v>
      </c>
      <c r="G7" s="321">
        <f t="shared" si="12"/>
        <v>960000</v>
      </c>
      <c r="H7" s="108">
        <f t="shared" si="12"/>
        <v>960000</v>
      </c>
      <c r="I7" s="321">
        <f t="shared" si="12"/>
        <v>960000</v>
      </c>
      <c r="J7" s="108">
        <f t="shared" si="12"/>
        <v>960000</v>
      </c>
      <c r="K7" s="806">
        <f t="shared" ref="K7" si="13">SUM(K8:K10)</f>
        <v>979600</v>
      </c>
      <c r="L7" s="771">
        <f t="shared" si="10"/>
        <v>19600</v>
      </c>
    </row>
    <row r="8" spans="1:12" ht="12.15" customHeight="1" x14ac:dyDescent="0.25">
      <c r="A8" s="891"/>
      <c r="B8" s="868"/>
      <c r="C8" s="407">
        <v>121</v>
      </c>
      <c r="D8" s="248" t="s">
        <v>837</v>
      </c>
      <c r="E8" s="87">
        <v>131900</v>
      </c>
      <c r="F8" s="322">
        <v>131900</v>
      </c>
      <c r="G8" s="322">
        <v>131900</v>
      </c>
      <c r="H8" s="674">
        <v>131900</v>
      </c>
      <c r="I8" s="322">
        <v>131900</v>
      </c>
      <c r="J8" s="674">
        <v>131900</v>
      </c>
      <c r="K8" s="807">
        <v>126700</v>
      </c>
      <c r="L8" s="772">
        <f t="shared" si="10"/>
        <v>-5200</v>
      </c>
    </row>
    <row r="9" spans="1:12" ht="12.15" customHeight="1" x14ac:dyDescent="0.25">
      <c r="A9" s="891"/>
      <c r="B9" s="868"/>
      <c r="C9" s="407">
        <v>121</v>
      </c>
      <c r="D9" s="248" t="s">
        <v>838</v>
      </c>
      <c r="E9" s="87">
        <v>748000</v>
      </c>
      <c r="F9" s="322">
        <v>748000</v>
      </c>
      <c r="G9" s="322">
        <v>748000</v>
      </c>
      <c r="H9" s="674">
        <v>748000</v>
      </c>
      <c r="I9" s="322">
        <v>748000</v>
      </c>
      <c r="J9" s="674">
        <v>748000</v>
      </c>
      <c r="K9" s="807">
        <v>769400</v>
      </c>
      <c r="L9" s="772">
        <f t="shared" si="10"/>
        <v>21400</v>
      </c>
    </row>
    <row r="10" spans="1:12" ht="12.15" customHeight="1" x14ac:dyDescent="0.25">
      <c r="A10" s="891"/>
      <c r="B10" s="868"/>
      <c r="C10" s="407">
        <v>121</v>
      </c>
      <c r="D10" s="248" t="s">
        <v>839</v>
      </c>
      <c r="E10" s="87">
        <v>80100</v>
      </c>
      <c r="F10" s="322">
        <v>80100</v>
      </c>
      <c r="G10" s="322">
        <v>80100</v>
      </c>
      <c r="H10" s="674">
        <v>80100</v>
      </c>
      <c r="I10" s="322">
        <v>80100</v>
      </c>
      <c r="J10" s="674">
        <v>80100</v>
      </c>
      <c r="K10" s="807">
        <v>83500</v>
      </c>
      <c r="L10" s="772">
        <f t="shared" si="10"/>
        <v>3400</v>
      </c>
    </row>
    <row r="11" spans="1:12" ht="13.95" customHeight="1" x14ac:dyDescent="0.25">
      <c r="A11" s="891"/>
      <c r="B11" s="868"/>
      <c r="C11" s="879" t="s">
        <v>835</v>
      </c>
      <c r="D11" s="880"/>
      <c r="E11" s="108">
        <f t="shared" ref="E11" si="14">SUM(E12:E15)</f>
        <v>659832</v>
      </c>
      <c r="F11" s="321">
        <f t="shared" ref="F11" si="15">SUM(F12:F15)</f>
        <v>659832</v>
      </c>
      <c r="G11" s="321">
        <f t="shared" ref="G11:H11" si="16">SUM(G12:G15)</f>
        <v>659832</v>
      </c>
      <c r="H11" s="108">
        <f t="shared" si="16"/>
        <v>659832</v>
      </c>
      <c r="I11" s="321">
        <f t="shared" ref="I11" si="17">SUM(I12:I15)</f>
        <v>659832</v>
      </c>
      <c r="J11" s="108">
        <f t="shared" ref="J11:K11" si="18">SUM(J12:J15)</f>
        <v>659832</v>
      </c>
      <c r="K11" s="806">
        <f t="shared" si="18"/>
        <v>640283</v>
      </c>
      <c r="L11" s="771">
        <f t="shared" si="10"/>
        <v>-19549</v>
      </c>
    </row>
    <row r="12" spans="1:12" ht="12.15" customHeight="1" x14ac:dyDescent="0.25">
      <c r="A12" s="891"/>
      <c r="B12" s="868"/>
      <c r="C12" s="408">
        <v>133</v>
      </c>
      <c r="D12" s="248" t="s">
        <v>831</v>
      </c>
      <c r="E12" s="88">
        <v>14252</v>
      </c>
      <c r="F12" s="322">
        <v>14252</v>
      </c>
      <c r="G12" s="322">
        <v>14252</v>
      </c>
      <c r="H12" s="674">
        <v>14252</v>
      </c>
      <c r="I12" s="322">
        <v>14252</v>
      </c>
      <c r="J12" s="674">
        <v>14252</v>
      </c>
      <c r="K12" s="807">
        <v>12056</v>
      </c>
      <c r="L12" s="772">
        <f t="shared" si="10"/>
        <v>-2196</v>
      </c>
    </row>
    <row r="13" spans="1:12" ht="12.15" customHeight="1" x14ac:dyDescent="0.25">
      <c r="A13" s="891"/>
      <c r="B13" s="868"/>
      <c r="C13" s="408">
        <v>133</v>
      </c>
      <c r="D13" s="248" t="s">
        <v>832</v>
      </c>
      <c r="E13" s="89">
        <v>7100</v>
      </c>
      <c r="F13" s="322">
        <v>7100</v>
      </c>
      <c r="G13" s="322">
        <v>7100</v>
      </c>
      <c r="H13" s="674">
        <v>7100</v>
      </c>
      <c r="I13" s="322">
        <v>7100</v>
      </c>
      <c r="J13" s="674">
        <v>7100</v>
      </c>
      <c r="K13" s="807">
        <v>10000</v>
      </c>
      <c r="L13" s="772">
        <f t="shared" si="10"/>
        <v>2900</v>
      </c>
    </row>
    <row r="14" spans="1:12" ht="12.15" customHeight="1" x14ac:dyDescent="0.25">
      <c r="A14" s="891"/>
      <c r="B14" s="868"/>
      <c r="C14" s="408">
        <v>133</v>
      </c>
      <c r="D14" s="248" t="s">
        <v>833</v>
      </c>
      <c r="E14" s="88">
        <f t="shared" ref="E14:J14" si="19">633700+980</f>
        <v>634680</v>
      </c>
      <c r="F14" s="322">
        <f t="shared" si="19"/>
        <v>634680</v>
      </c>
      <c r="G14" s="322">
        <f t="shared" si="19"/>
        <v>634680</v>
      </c>
      <c r="H14" s="674">
        <f t="shared" si="19"/>
        <v>634680</v>
      </c>
      <c r="I14" s="322">
        <f t="shared" si="19"/>
        <v>634680</v>
      </c>
      <c r="J14" s="674">
        <f t="shared" si="19"/>
        <v>634680</v>
      </c>
      <c r="K14" s="807">
        <v>612227</v>
      </c>
      <c r="L14" s="772">
        <f t="shared" si="10"/>
        <v>-22453</v>
      </c>
    </row>
    <row r="15" spans="1:12" ht="12.15" customHeight="1" x14ac:dyDescent="0.25">
      <c r="A15" s="891"/>
      <c r="B15" s="868"/>
      <c r="C15" s="408">
        <v>133</v>
      </c>
      <c r="D15" s="248" t="s">
        <v>834</v>
      </c>
      <c r="E15" s="87">
        <v>3800</v>
      </c>
      <c r="F15" s="322">
        <v>3800</v>
      </c>
      <c r="G15" s="322">
        <v>3800</v>
      </c>
      <c r="H15" s="674">
        <v>3800</v>
      </c>
      <c r="I15" s="322">
        <v>3800</v>
      </c>
      <c r="J15" s="674">
        <v>3800</v>
      </c>
      <c r="K15" s="807">
        <v>6000</v>
      </c>
      <c r="L15" s="772">
        <f t="shared" si="10"/>
        <v>2200</v>
      </c>
    </row>
    <row r="16" spans="1:12" ht="16.95" customHeight="1" x14ac:dyDescent="0.25">
      <c r="A16" s="891"/>
      <c r="B16" s="887" t="s">
        <v>166</v>
      </c>
      <c r="C16" s="887"/>
      <c r="D16" s="888"/>
      <c r="E16" s="118">
        <f t="shared" ref="E16" si="20">E17+E22+E32+E41+E42+E45</f>
        <v>3319196</v>
      </c>
      <c r="F16" s="320">
        <f t="shared" ref="F16" si="21">F17+F22+F32+F41+F42+F45</f>
        <v>3317696</v>
      </c>
      <c r="G16" s="320">
        <f t="shared" ref="G16:H16" si="22">G17+G22+G32+G41+G42+G45</f>
        <v>3319196</v>
      </c>
      <c r="H16" s="118">
        <f t="shared" si="22"/>
        <v>3389493</v>
      </c>
      <c r="I16" s="320">
        <f t="shared" ref="I16" si="23">I17+I22+I32+I41+I42+I45</f>
        <v>3391172</v>
      </c>
      <c r="J16" s="118">
        <f t="shared" ref="J16:K16" si="24">J17+J22+J32+J41+J42+J45</f>
        <v>3439547</v>
      </c>
      <c r="K16" s="805">
        <f t="shared" si="24"/>
        <v>3549349</v>
      </c>
      <c r="L16" s="770">
        <f t="shared" si="10"/>
        <v>109802</v>
      </c>
    </row>
    <row r="17" spans="1:12" ht="13.95" customHeight="1" x14ac:dyDescent="0.25">
      <c r="A17" s="891"/>
      <c r="B17" s="867"/>
      <c r="C17" s="879" t="s">
        <v>167</v>
      </c>
      <c r="D17" s="880"/>
      <c r="E17" s="108">
        <f t="shared" ref="E17:J17" si="25">E19+E20+E21</f>
        <v>48000</v>
      </c>
      <c r="F17" s="321">
        <f t="shared" si="25"/>
        <v>48000</v>
      </c>
      <c r="G17" s="321">
        <f t="shared" si="25"/>
        <v>48000</v>
      </c>
      <c r="H17" s="108">
        <f t="shared" si="25"/>
        <v>48000</v>
      </c>
      <c r="I17" s="321">
        <f t="shared" si="25"/>
        <v>48000</v>
      </c>
      <c r="J17" s="108">
        <f t="shared" si="25"/>
        <v>48000</v>
      </c>
      <c r="K17" s="806">
        <f t="shared" ref="K17" si="26">K19+K20+K21</f>
        <v>48000</v>
      </c>
      <c r="L17" s="771">
        <f t="shared" si="10"/>
        <v>0</v>
      </c>
    </row>
    <row r="18" spans="1:12" ht="12.15" customHeight="1" x14ac:dyDescent="0.25">
      <c r="A18" s="891"/>
      <c r="B18" s="868"/>
      <c r="C18" s="407">
        <v>211</v>
      </c>
      <c r="D18" s="535" t="s">
        <v>168</v>
      </c>
      <c r="E18" s="525"/>
      <c r="F18" s="538"/>
      <c r="G18" s="538"/>
      <c r="H18" s="675"/>
      <c r="I18" s="538"/>
      <c r="J18" s="675"/>
      <c r="K18" s="808"/>
      <c r="L18" s="773">
        <f t="shared" si="10"/>
        <v>0</v>
      </c>
    </row>
    <row r="19" spans="1:12" ht="12.15" customHeight="1" x14ac:dyDescent="0.25">
      <c r="A19" s="891"/>
      <c r="B19" s="868"/>
      <c r="C19" s="407">
        <v>211</v>
      </c>
      <c r="D19" s="248" t="s">
        <v>866</v>
      </c>
      <c r="E19" s="89">
        <v>25000</v>
      </c>
      <c r="F19" s="323">
        <v>25000</v>
      </c>
      <c r="G19" s="323">
        <v>25000</v>
      </c>
      <c r="H19" s="676">
        <v>25000</v>
      </c>
      <c r="I19" s="323">
        <v>25000</v>
      </c>
      <c r="J19" s="676">
        <v>25000</v>
      </c>
      <c r="K19" s="809">
        <v>25000</v>
      </c>
      <c r="L19" s="774">
        <f t="shared" si="10"/>
        <v>0</v>
      </c>
    </row>
    <row r="20" spans="1:12" ht="12.15" customHeight="1" x14ac:dyDescent="0.25">
      <c r="A20" s="891"/>
      <c r="B20" s="868"/>
      <c r="C20" s="407">
        <v>211</v>
      </c>
      <c r="D20" s="248" t="s">
        <v>867</v>
      </c>
      <c r="E20" s="89">
        <v>18000</v>
      </c>
      <c r="F20" s="323">
        <v>18000</v>
      </c>
      <c r="G20" s="323">
        <v>18000</v>
      </c>
      <c r="H20" s="676">
        <v>18000</v>
      </c>
      <c r="I20" s="323">
        <v>18000</v>
      </c>
      <c r="J20" s="676">
        <v>18000</v>
      </c>
      <c r="K20" s="809">
        <v>18000</v>
      </c>
      <c r="L20" s="774">
        <f t="shared" si="10"/>
        <v>0</v>
      </c>
    </row>
    <row r="21" spans="1:12" ht="12.15" customHeight="1" x14ac:dyDescent="0.25">
      <c r="A21" s="891"/>
      <c r="B21" s="868"/>
      <c r="C21" s="407">
        <v>211</v>
      </c>
      <c r="D21" s="536" t="s">
        <v>868</v>
      </c>
      <c r="E21" s="88">
        <v>5000</v>
      </c>
      <c r="F21" s="537">
        <v>5000</v>
      </c>
      <c r="G21" s="537">
        <v>5000</v>
      </c>
      <c r="H21" s="677">
        <v>5000</v>
      </c>
      <c r="I21" s="537">
        <v>5000</v>
      </c>
      <c r="J21" s="677">
        <v>5000</v>
      </c>
      <c r="K21" s="810">
        <v>5000</v>
      </c>
      <c r="L21" s="775">
        <f t="shared" si="10"/>
        <v>0</v>
      </c>
    </row>
    <row r="22" spans="1:12" ht="13.95" customHeight="1" x14ac:dyDescent="0.25">
      <c r="A22" s="891"/>
      <c r="B22" s="868"/>
      <c r="C22" s="879" t="s">
        <v>169</v>
      </c>
      <c r="D22" s="880"/>
      <c r="E22" s="108">
        <f t="shared" ref="E22" si="27">SUM(E23:E31)</f>
        <v>464966</v>
      </c>
      <c r="F22" s="321">
        <f t="shared" ref="F22" si="28">SUM(F23:F31)</f>
        <v>464966</v>
      </c>
      <c r="G22" s="321">
        <f t="shared" ref="G22:H22" si="29">SUM(G23:G31)</f>
        <v>464966</v>
      </c>
      <c r="H22" s="108">
        <f t="shared" si="29"/>
        <v>462148</v>
      </c>
      <c r="I22" s="321">
        <f t="shared" ref="I22" si="30">SUM(I23:I31)</f>
        <v>462148</v>
      </c>
      <c r="J22" s="108">
        <f t="shared" ref="J22:K22" si="31">SUM(J23:J31)</f>
        <v>462148</v>
      </c>
      <c r="K22" s="806">
        <f t="shared" si="31"/>
        <v>462148</v>
      </c>
      <c r="L22" s="771">
        <f t="shared" si="10"/>
        <v>0</v>
      </c>
    </row>
    <row r="23" spans="1:12" ht="12.15" customHeight="1" x14ac:dyDescent="0.25">
      <c r="A23" s="891"/>
      <c r="B23" s="868"/>
      <c r="C23" s="408">
        <v>212</v>
      </c>
      <c r="D23" s="248" t="s">
        <v>170</v>
      </c>
      <c r="E23" s="90">
        <v>130000</v>
      </c>
      <c r="F23" s="322">
        <v>130000</v>
      </c>
      <c r="G23" s="322">
        <v>130000</v>
      </c>
      <c r="H23" s="674">
        <v>130000</v>
      </c>
      <c r="I23" s="322">
        <v>130000</v>
      </c>
      <c r="J23" s="674">
        <v>130000</v>
      </c>
      <c r="K23" s="807">
        <v>130000</v>
      </c>
      <c r="L23" s="772">
        <f t="shared" si="10"/>
        <v>0</v>
      </c>
    </row>
    <row r="24" spans="1:12" ht="12.15" customHeight="1" x14ac:dyDescent="0.25">
      <c r="A24" s="891"/>
      <c r="B24" s="868"/>
      <c r="C24" s="408">
        <v>212</v>
      </c>
      <c r="D24" s="248" t="s">
        <v>171</v>
      </c>
      <c r="E24" s="90">
        <v>6000</v>
      </c>
      <c r="F24" s="324">
        <v>6000</v>
      </c>
      <c r="G24" s="324">
        <v>6000</v>
      </c>
      <c r="H24" s="678">
        <v>6000</v>
      </c>
      <c r="I24" s="324">
        <v>6000</v>
      </c>
      <c r="J24" s="678">
        <v>6000</v>
      </c>
      <c r="K24" s="811">
        <v>6000</v>
      </c>
      <c r="L24" s="776">
        <f t="shared" si="10"/>
        <v>0</v>
      </c>
    </row>
    <row r="25" spans="1:12" ht="12.15" customHeight="1" x14ac:dyDescent="0.25">
      <c r="A25" s="891"/>
      <c r="B25" s="868"/>
      <c r="C25" s="408">
        <v>212</v>
      </c>
      <c r="D25" s="248" t="s">
        <v>172</v>
      </c>
      <c r="E25" s="90">
        <v>5300</v>
      </c>
      <c r="F25" s="324">
        <v>5300</v>
      </c>
      <c r="G25" s="324">
        <v>5300</v>
      </c>
      <c r="H25" s="678">
        <v>5300</v>
      </c>
      <c r="I25" s="324">
        <v>5300</v>
      </c>
      <c r="J25" s="678">
        <v>5300</v>
      </c>
      <c r="K25" s="811">
        <v>5300</v>
      </c>
      <c r="L25" s="776">
        <f t="shared" si="10"/>
        <v>0</v>
      </c>
    </row>
    <row r="26" spans="1:12" ht="12.15" customHeight="1" x14ac:dyDescent="0.25">
      <c r="A26" s="891"/>
      <c r="B26" s="868"/>
      <c r="C26" s="408">
        <v>212</v>
      </c>
      <c r="D26" s="248" t="s">
        <v>173</v>
      </c>
      <c r="E26" s="90">
        <v>187572</v>
      </c>
      <c r="F26" s="324">
        <v>187572</v>
      </c>
      <c r="G26" s="324">
        <v>187572</v>
      </c>
      <c r="H26" s="678">
        <v>187572</v>
      </c>
      <c r="I26" s="324">
        <v>187572</v>
      </c>
      <c r="J26" s="678">
        <v>187572</v>
      </c>
      <c r="K26" s="811">
        <v>187572</v>
      </c>
      <c r="L26" s="776">
        <f t="shared" si="10"/>
        <v>0</v>
      </c>
    </row>
    <row r="27" spans="1:12" ht="12.15" customHeight="1" x14ac:dyDescent="0.25">
      <c r="A27" s="891"/>
      <c r="B27" s="868"/>
      <c r="C27" s="408">
        <v>212</v>
      </c>
      <c r="D27" s="248" t="s">
        <v>174</v>
      </c>
      <c r="E27" s="90">
        <v>2166</v>
      </c>
      <c r="F27" s="324">
        <v>2166</v>
      </c>
      <c r="G27" s="324">
        <v>2166</v>
      </c>
      <c r="H27" s="678">
        <v>2166</v>
      </c>
      <c r="I27" s="324">
        <v>2166</v>
      </c>
      <c r="J27" s="678">
        <v>2166</v>
      </c>
      <c r="K27" s="811">
        <v>2166</v>
      </c>
      <c r="L27" s="776">
        <f t="shared" si="10"/>
        <v>0</v>
      </c>
    </row>
    <row r="28" spans="1:12" ht="12.15" customHeight="1" x14ac:dyDescent="0.25">
      <c r="A28" s="891"/>
      <c r="B28" s="868"/>
      <c r="C28" s="408">
        <v>212</v>
      </c>
      <c r="D28" s="248" t="s">
        <v>175</v>
      </c>
      <c r="E28" s="90">
        <v>69294</v>
      </c>
      <c r="F28" s="324">
        <v>69294</v>
      </c>
      <c r="G28" s="324">
        <v>69294</v>
      </c>
      <c r="H28" s="678">
        <v>69294</v>
      </c>
      <c r="I28" s="324">
        <v>69294</v>
      </c>
      <c r="J28" s="678">
        <v>69294</v>
      </c>
      <c r="K28" s="811">
        <v>69294</v>
      </c>
      <c r="L28" s="776">
        <f t="shared" si="10"/>
        <v>0</v>
      </c>
    </row>
    <row r="29" spans="1:12" ht="12.15" customHeight="1" x14ac:dyDescent="0.25">
      <c r="A29" s="891"/>
      <c r="B29" s="868"/>
      <c r="C29" s="408">
        <v>212</v>
      </c>
      <c r="D29" s="248" t="s">
        <v>176</v>
      </c>
      <c r="E29" s="85">
        <v>52134</v>
      </c>
      <c r="F29" s="683">
        <v>52134</v>
      </c>
      <c r="G29" s="324">
        <v>52134</v>
      </c>
      <c r="H29" s="678">
        <v>52134</v>
      </c>
      <c r="I29" s="324">
        <v>52134</v>
      </c>
      <c r="J29" s="678">
        <v>52134</v>
      </c>
      <c r="K29" s="811">
        <v>52134</v>
      </c>
      <c r="L29" s="776">
        <f t="shared" si="10"/>
        <v>0</v>
      </c>
    </row>
    <row r="30" spans="1:12" ht="12.15" customHeight="1" x14ac:dyDescent="0.25">
      <c r="A30" s="891"/>
      <c r="B30" s="868"/>
      <c r="C30" s="408">
        <v>212</v>
      </c>
      <c r="D30" s="248" t="s">
        <v>177</v>
      </c>
      <c r="E30" s="85">
        <v>4100</v>
      </c>
      <c r="F30" s="683">
        <v>4100</v>
      </c>
      <c r="G30" s="324">
        <v>4100</v>
      </c>
      <c r="H30" s="678">
        <v>4100</v>
      </c>
      <c r="I30" s="324">
        <v>4100</v>
      </c>
      <c r="J30" s="678">
        <v>4100</v>
      </c>
      <c r="K30" s="811">
        <v>4100</v>
      </c>
      <c r="L30" s="776">
        <f t="shared" si="10"/>
        <v>0</v>
      </c>
    </row>
    <row r="31" spans="1:12" ht="12.15" customHeight="1" x14ac:dyDescent="0.25">
      <c r="A31" s="891"/>
      <c r="B31" s="868"/>
      <c r="C31" s="408">
        <v>212</v>
      </c>
      <c r="D31" s="248" t="s">
        <v>178</v>
      </c>
      <c r="E31" s="85">
        <v>8400</v>
      </c>
      <c r="F31" s="683">
        <v>8400</v>
      </c>
      <c r="G31" s="324">
        <v>8400</v>
      </c>
      <c r="H31" s="678">
        <v>5582</v>
      </c>
      <c r="I31" s="324">
        <v>5582</v>
      </c>
      <c r="J31" s="678">
        <v>5582</v>
      </c>
      <c r="K31" s="811">
        <v>5582</v>
      </c>
      <c r="L31" s="776">
        <f t="shared" si="10"/>
        <v>0</v>
      </c>
    </row>
    <row r="32" spans="1:12" ht="13.95" customHeight="1" x14ac:dyDescent="0.25">
      <c r="A32" s="891"/>
      <c r="B32" s="868"/>
      <c r="C32" s="879" t="s">
        <v>179</v>
      </c>
      <c r="D32" s="880"/>
      <c r="E32" s="108">
        <f t="shared" ref="E32" si="32">E33+E34+E35+E39</f>
        <v>114500</v>
      </c>
      <c r="F32" s="321">
        <f t="shared" ref="F32" si="33">F33+F34+F35+F39</f>
        <v>114500</v>
      </c>
      <c r="G32" s="321">
        <f t="shared" ref="G32:H32" si="34">G33+G34+G35+G39</f>
        <v>114500</v>
      </c>
      <c r="H32" s="108">
        <f t="shared" si="34"/>
        <v>114500</v>
      </c>
      <c r="I32" s="321">
        <f t="shared" ref="I32" si="35">I33+I34+I35+I39</f>
        <v>114500</v>
      </c>
      <c r="J32" s="108">
        <f t="shared" ref="J32:K32" si="36">J33+J34+J35+J39</f>
        <v>114500</v>
      </c>
      <c r="K32" s="806">
        <f t="shared" si="36"/>
        <v>115500</v>
      </c>
      <c r="L32" s="771">
        <f t="shared" si="10"/>
        <v>1000</v>
      </c>
    </row>
    <row r="33" spans="1:12" ht="12.15" customHeight="1" x14ac:dyDescent="0.25">
      <c r="A33" s="891"/>
      <c r="B33" s="868"/>
      <c r="C33" s="408">
        <v>221</v>
      </c>
      <c r="D33" s="248" t="s">
        <v>180</v>
      </c>
      <c r="E33" s="92">
        <v>26000</v>
      </c>
      <c r="F33" s="252">
        <v>26000</v>
      </c>
      <c r="G33" s="252">
        <v>26000</v>
      </c>
      <c r="H33" s="679">
        <v>26000</v>
      </c>
      <c r="I33" s="252">
        <v>26000</v>
      </c>
      <c r="J33" s="679">
        <v>26000</v>
      </c>
      <c r="K33" s="812">
        <v>26000</v>
      </c>
      <c r="L33" s="777">
        <f t="shared" si="10"/>
        <v>0</v>
      </c>
    </row>
    <row r="34" spans="1:12" ht="12.15" customHeight="1" x14ac:dyDescent="0.25">
      <c r="A34" s="891"/>
      <c r="B34" s="868"/>
      <c r="C34" s="408">
        <v>222</v>
      </c>
      <c r="D34" s="248" t="s">
        <v>181</v>
      </c>
      <c r="E34" s="92">
        <v>1000</v>
      </c>
      <c r="F34" s="252">
        <v>1000</v>
      </c>
      <c r="G34" s="252">
        <v>1000</v>
      </c>
      <c r="H34" s="679">
        <v>1000</v>
      </c>
      <c r="I34" s="252">
        <v>1000</v>
      </c>
      <c r="J34" s="679">
        <v>1000</v>
      </c>
      <c r="K34" s="812">
        <v>2000</v>
      </c>
      <c r="L34" s="777">
        <f t="shared" si="10"/>
        <v>1000</v>
      </c>
    </row>
    <row r="35" spans="1:12" ht="12.15" customHeight="1" x14ac:dyDescent="0.25">
      <c r="A35" s="891"/>
      <c r="B35" s="868"/>
      <c r="C35" s="408">
        <v>223</v>
      </c>
      <c r="D35" s="248" t="s">
        <v>182</v>
      </c>
      <c r="E35" s="93">
        <f t="shared" ref="E35" si="37">SUM(E36:E38)</f>
        <v>87500</v>
      </c>
      <c r="F35" s="252">
        <f t="shared" ref="F35" si="38">SUM(F36:F38)</f>
        <v>87500</v>
      </c>
      <c r="G35" s="252">
        <f t="shared" ref="G35:H35" si="39">SUM(G36:G38)</f>
        <v>87500</v>
      </c>
      <c r="H35" s="679">
        <f t="shared" si="39"/>
        <v>87500</v>
      </c>
      <c r="I35" s="252">
        <f t="shared" ref="I35" si="40">SUM(I36:I38)</f>
        <v>87500</v>
      </c>
      <c r="J35" s="679">
        <f t="shared" ref="J35:K35" si="41">SUM(J36:J38)</f>
        <v>87500</v>
      </c>
      <c r="K35" s="812">
        <f t="shared" si="41"/>
        <v>87500</v>
      </c>
      <c r="L35" s="777">
        <f t="shared" si="10"/>
        <v>0</v>
      </c>
    </row>
    <row r="36" spans="1:12" ht="12.15" customHeight="1" x14ac:dyDescent="0.25">
      <c r="A36" s="891"/>
      <c r="B36" s="868"/>
      <c r="C36" s="408">
        <v>223</v>
      </c>
      <c r="D36" s="248" t="s">
        <v>183</v>
      </c>
      <c r="E36" s="93">
        <v>2500</v>
      </c>
      <c r="F36" s="252">
        <v>2500</v>
      </c>
      <c r="G36" s="252">
        <v>2500</v>
      </c>
      <c r="H36" s="679">
        <v>2500</v>
      </c>
      <c r="I36" s="252">
        <v>2500</v>
      </c>
      <c r="J36" s="679">
        <v>2500</v>
      </c>
      <c r="K36" s="812">
        <v>2500</v>
      </c>
      <c r="L36" s="777">
        <f t="shared" si="10"/>
        <v>0</v>
      </c>
    </row>
    <row r="37" spans="1:12" ht="12.15" customHeight="1" x14ac:dyDescent="0.25">
      <c r="A37" s="891"/>
      <c r="B37" s="868"/>
      <c r="C37" s="408">
        <v>223</v>
      </c>
      <c r="D37" s="248" t="s">
        <v>184</v>
      </c>
      <c r="E37" s="85">
        <v>85000</v>
      </c>
      <c r="F37" s="323">
        <v>85000</v>
      </c>
      <c r="G37" s="323">
        <v>85000</v>
      </c>
      <c r="H37" s="676">
        <v>85000</v>
      </c>
      <c r="I37" s="323">
        <v>85000</v>
      </c>
      <c r="J37" s="676">
        <v>85000</v>
      </c>
      <c r="K37" s="809">
        <v>85000</v>
      </c>
      <c r="L37" s="774">
        <f t="shared" si="10"/>
        <v>0</v>
      </c>
    </row>
    <row r="38" spans="1:12" ht="12.15" customHeight="1" x14ac:dyDescent="0.25">
      <c r="A38" s="891"/>
      <c r="B38" s="868"/>
      <c r="C38" s="408">
        <v>223</v>
      </c>
      <c r="D38" s="248" t="s">
        <v>185</v>
      </c>
      <c r="E38" s="85">
        <v>0</v>
      </c>
      <c r="F38" s="323">
        <v>0</v>
      </c>
      <c r="G38" s="323">
        <v>0</v>
      </c>
      <c r="H38" s="676">
        <v>0</v>
      </c>
      <c r="I38" s="323">
        <v>0</v>
      </c>
      <c r="J38" s="676">
        <v>0</v>
      </c>
      <c r="K38" s="809">
        <v>0</v>
      </c>
      <c r="L38" s="774">
        <f t="shared" si="10"/>
        <v>0</v>
      </c>
    </row>
    <row r="39" spans="1:12" ht="12.15" customHeight="1" x14ac:dyDescent="0.25">
      <c r="A39" s="891"/>
      <c r="B39" s="868"/>
      <c r="C39" s="408">
        <v>229</v>
      </c>
      <c r="D39" s="248" t="s">
        <v>186</v>
      </c>
      <c r="E39" s="91">
        <v>0</v>
      </c>
      <c r="F39" s="325"/>
      <c r="G39" s="325">
        <v>0</v>
      </c>
      <c r="H39" s="249">
        <v>0</v>
      </c>
      <c r="I39" s="325">
        <v>0</v>
      </c>
      <c r="J39" s="249">
        <v>0</v>
      </c>
      <c r="K39" s="813">
        <v>0</v>
      </c>
      <c r="L39" s="778">
        <f t="shared" si="10"/>
        <v>0</v>
      </c>
    </row>
    <row r="40" spans="1:12" ht="13.95" customHeight="1" x14ac:dyDescent="0.25">
      <c r="A40" s="891"/>
      <c r="B40" s="868"/>
      <c r="C40" s="880" t="s">
        <v>826</v>
      </c>
      <c r="D40" s="889"/>
      <c r="E40" s="108">
        <f t="shared" ref="E40:K40" si="42">E41</f>
        <v>2500</v>
      </c>
      <c r="F40" s="321">
        <f t="shared" si="42"/>
        <v>2500</v>
      </c>
      <c r="G40" s="321">
        <f t="shared" si="42"/>
        <v>2500</v>
      </c>
      <c r="H40" s="108">
        <f t="shared" si="42"/>
        <v>7060</v>
      </c>
      <c r="I40" s="321">
        <f t="shared" si="42"/>
        <v>7439</v>
      </c>
      <c r="J40" s="108">
        <f t="shared" si="42"/>
        <v>14896</v>
      </c>
      <c r="K40" s="806">
        <f t="shared" si="42"/>
        <v>30880</v>
      </c>
      <c r="L40" s="771">
        <f t="shared" si="10"/>
        <v>15984</v>
      </c>
    </row>
    <row r="41" spans="1:12" ht="12.15" customHeight="1" x14ac:dyDescent="0.25">
      <c r="A41" s="891"/>
      <c r="B41" s="868"/>
      <c r="C41" s="408">
        <v>244</v>
      </c>
      <c r="D41" s="248" t="s">
        <v>827</v>
      </c>
      <c r="E41" s="91">
        <v>2500</v>
      </c>
      <c r="F41" s="325">
        <v>2500</v>
      </c>
      <c r="G41" s="325">
        <v>2500</v>
      </c>
      <c r="H41" s="249">
        <v>7060</v>
      </c>
      <c r="I41" s="325">
        <v>7439</v>
      </c>
      <c r="J41" s="249">
        <f>7439+1346+3025+3086</f>
        <v>14896</v>
      </c>
      <c r="K41" s="813">
        <v>30880</v>
      </c>
      <c r="L41" s="778">
        <f t="shared" si="10"/>
        <v>15984</v>
      </c>
    </row>
    <row r="42" spans="1:12" ht="13.95" customHeight="1" x14ac:dyDescent="0.25">
      <c r="A42" s="891"/>
      <c r="B42" s="868"/>
      <c r="C42" s="879" t="s">
        <v>187</v>
      </c>
      <c r="D42" s="880"/>
      <c r="E42" s="108">
        <f t="shared" ref="E42" si="43">E43+E44</f>
        <v>17000</v>
      </c>
      <c r="F42" s="321">
        <f t="shared" ref="F42" si="44">F43+F44</f>
        <v>17000</v>
      </c>
      <c r="G42" s="321">
        <f t="shared" ref="G42:H42" si="45">G43+G44</f>
        <v>17000</v>
      </c>
      <c r="H42" s="108">
        <f t="shared" si="45"/>
        <v>17000</v>
      </c>
      <c r="I42" s="321">
        <f t="shared" ref="I42" si="46">I43+I44</f>
        <v>17000</v>
      </c>
      <c r="J42" s="108">
        <f t="shared" ref="J42:K42" si="47">J43+J44</f>
        <v>17000</v>
      </c>
      <c r="K42" s="806">
        <f t="shared" si="47"/>
        <v>17600</v>
      </c>
      <c r="L42" s="771">
        <f t="shared" si="10"/>
        <v>600</v>
      </c>
    </row>
    <row r="43" spans="1:12" ht="12.15" customHeight="1" x14ac:dyDescent="0.25">
      <c r="A43" s="891"/>
      <c r="B43" s="868"/>
      <c r="C43" s="408">
        <v>292</v>
      </c>
      <c r="D43" s="248" t="s">
        <v>188</v>
      </c>
      <c r="E43" s="92">
        <v>7000</v>
      </c>
      <c r="F43" s="326">
        <v>7000</v>
      </c>
      <c r="G43" s="326">
        <v>7000</v>
      </c>
      <c r="H43" s="680">
        <v>7000</v>
      </c>
      <c r="I43" s="326">
        <v>7000</v>
      </c>
      <c r="J43" s="680">
        <v>7000</v>
      </c>
      <c r="K43" s="814">
        <v>7000</v>
      </c>
      <c r="L43" s="779">
        <f t="shared" si="10"/>
        <v>0</v>
      </c>
    </row>
    <row r="44" spans="1:12" ht="12.15" customHeight="1" x14ac:dyDescent="0.25">
      <c r="A44" s="891"/>
      <c r="B44" s="868"/>
      <c r="C44" s="408">
        <v>292</v>
      </c>
      <c r="D44" s="248" t="s">
        <v>189</v>
      </c>
      <c r="E44" s="92">
        <v>10000</v>
      </c>
      <c r="F44" s="326">
        <v>10000</v>
      </c>
      <c r="G44" s="326">
        <v>10000</v>
      </c>
      <c r="H44" s="680">
        <v>10000</v>
      </c>
      <c r="I44" s="326">
        <v>10000</v>
      </c>
      <c r="J44" s="680">
        <v>10000</v>
      </c>
      <c r="K44" s="814">
        <f>10000+600</f>
        <v>10600</v>
      </c>
      <c r="L44" s="779">
        <f t="shared" si="10"/>
        <v>600</v>
      </c>
    </row>
    <row r="45" spans="1:12" ht="13.95" customHeight="1" x14ac:dyDescent="0.25">
      <c r="A45" s="891"/>
      <c r="B45" s="868"/>
      <c r="C45" s="879" t="s">
        <v>190</v>
      </c>
      <c r="D45" s="880"/>
      <c r="E45" s="108">
        <f t="shared" ref="E45" si="48">E46+E50</f>
        <v>2672230</v>
      </c>
      <c r="F45" s="321">
        <f t="shared" ref="F45" si="49">F46+F50</f>
        <v>2670730</v>
      </c>
      <c r="G45" s="321">
        <f t="shared" ref="G45:H45" si="50">G46+G50</f>
        <v>2672230</v>
      </c>
      <c r="H45" s="108">
        <f t="shared" si="50"/>
        <v>2740785</v>
      </c>
      <c r="I45" s="321">
        <f t="shared" ref="I45" si="51">I46+I50</f>
        <v>2742085</v>
      </c>
      <c r="J45" s="108">
        <f t="shared" ref="J45:K45" si="52">J46+J50</f>
        <v>2783003</v>
      </c>
      <c r="K45" s="806">
        <f t="shared" si="52"/>
        <v>2875221</v>
      </c>
      <c r="L45" s="771">
        <f t="shared" si="10"/>
        <v>92218</v>
      </c>
    </row>
    <row r="46" spans="1:12" ht="12.15" customHeight="1" x14ac:dyDescent="0.25">
      <c r="A46" s="891"/>
      <c r="B46" s="868"/>
      <c r="C46" s="408"/>
      <c r="D46" s="526" t="s">
        <v>878</v>
      </c>
      <c r="E46" s="754">
        <f>E47+E48+E49</f>
        <v>1500</v>
      </c>
      <c r="F46" s="686">
        <f t="shared" ref="F46" si="53">F47+F48</f>
        <v>0</v>
      </c>
      <c r="G46" s="753">
        <f t="shared" ref="G46:L46" si="54">G47+G48+G49</f>
        <v>1500</v>
      </c>
      <c r="H46" s="688">
        <f t="shared" si="54"/>
        <v>1500</v>
      </c>
      <c r="I46" s="753">
        <f t="shared" si="54"/>
        <v>2800</v>
      </c>
      <c r="J46" s="753">
        <f t="shared" si="54"/>
        <v>2800</v>
      </c>
      <c r="K46" s="815">
        <f t="shared" si="54"/>
        <v>7800</v>
      </c>
      <c r="L46" s="780">
        <f t="shared" si="54"/>
        <v>5000</v>
      </c>
    </row>
    <row r="47" spans="1:12" ht="12.15" customHeight="1" x14ac:dyDescent="0.25">
      <c r="A47" s="891"/>
      <c r="B47" s="868"/>
      <c r="C47" s="408">
        <v>311</v>
      </c>
      <c r="D47" s="250" t="s">
        <v>877</v>
      </c>
      <c r="E47" s="93">
        <v>1500</v>
      </c>
      <c r="F47" s="252"/>
      <c r="G47" s="252">
        <v>1500</v>
      </c>
      <c r="H47" s="679">
        <v>1500</v>
      </c>
      <c r="I47" s="252">
        <v>1500</v>
      </c>
      <c r="J47" s="679">
        <v>1500</v>
      </c>
      <c r="K47" s="812">
        <f>1500</f>
        <v>1500</v>
      </c>
      <c r="L47" s="777">
        <f t="shared" si="10"/>
        <v>0</v>
      </c>
    </row>
    <row r="48" spans="1:12" ht="12.15" customHeight="1" x14ac:dyDescent="0.25">
      <c r="A48" s="891"/>
      <c r="B48" s="868"/>
      <c r="C48" s="408">
        <v>311</v>
      </c>
      <c r="D48" s="250" t="s">
        <v>880</v>
      </c>
      <c r="E48" s="93">
        <v>0</v>
      </c>
      <c r="F48" s="252"/>
      <c r="G48" s="252">
        <v>0</v>
      </c>
      <c r="H48" s="679">
        <v>0</v>
      </c>
      <c r="I48" s="252">
        <v>1300</v>
      </c>
      <c r="J48" s="679">
        <v>1300</v>
      </c>
      <c r="K48" s="812">
        <v>1300</v>
      </c>
      <c r="L48" s="777">
        <f t="shared" si="10"/>
        <v>0</v>
      </c>
    </row>
    <row r="49" spans="1:12" ht="12.15" customHeight="1" x14ac:dyDescent="0.25">
      <c r="A49" s="891"/>
      <c r="B49" s="868"/>
      <c r="C49" s="408">
        <v>311</v>
      </c>
      <c r="D49" s="250" t="s">
        <v>885</v>
      </c>
      <c r="E49" s="93">
        <v>0</v>
      </c>
      <c r="F49" s="252"/>
      <c r="G49" s="252">
        <v>0</v>
      </c>
      <c r="H49" s="679">
        <v>0</v>
      </c>
      <c r="I49" s="252">
        <v>0</v>
      </c>
      <c r="J49" s="679">
        <v>0</v>
      </c>
      <c r="K49" s="812">
        <v>5000</v>
      </c>
      <c r="L49" s="777">
        <f t="shared" si="10"/>
        <v>5000</v>
      </c>
    </row>
    <row r="50" spans="1:12" ht="12.15" customHeight="1" x14ac:dyDescent="0.25">
      <c r="A50" s="891"/>
      <c r="B50" s="868"/>
      <c r="C50" s="529"/>
      <c r="D50" s="526" t="s">
        <v>829</v>
      </c>
      <c r="E50" s="527">
        <f t="shared" ref="E50:J50" si="55">SUM(E51:E68)+E74</f>
        <v>2670730</v>
      </c>
      <c r="F50" s="528">
        <f t="shared" si="55"/>
        <v>2670730</v>
      </c>
      <c r="G50" s="528">
        <f t="shared" si="55"/>
        <v>2670730</v>
      </c>
      <c r="H50" s="681">
        <f t="shared" si="55"/>
        <v>2739285</v>
      </c>
      <c r="I50" s="528">
        <f t="shared" si="55"/>
        <v>2739285</v>
      </c>
      <c r="J50" s="681">
        <f t="shared" si="55"/>
        <v>2780203</v>
      </c>
      <c r="K50" s="816">
        <f t="shared" ref="K50" si="56">SUM(K51:K68)+K74</f>
        <v>2867421</v>
      </c>
      <c r="L50" s="781">
        <f t="shared" si="10"/>
        <v>87218</v>
      </c>
    </row>
    <row r="51" spans="1:12" ht="12.15" customHeight="1" x14ac:dyDescent="0.25">
      <c r="A51" s="891"/>
      <c r="B51" s="868"/>
      <c r="C51" s="408">
        <v>312</v>
      </c>
      <c r="D51" s="248" t="s">
        <v>191</v>
      </c>
      <c r="E51" s="93">
        <v>15000</v>
      </c>
      <c r="F51" s="252">
        <v>15000</v>
      </c>
      <c r="G51" s="252">
        <v>15000</v>
      </c>
      <c r="H51" s="679">
        <v>15000</v>
      </c>
      <c r="I51" s="252">
        <v>15000</v>
      </c>
      <c r="J51" s="679">
        <v>15000</v>
      </c>
      <c r="K51" s="812">
        <v>16557</v>
      </c>
      <c r="L51" s="777">
        <f t="shared" si="10"/>
        <v>1557</v>
      </c>
    </row>
    <row r="52" spans="1:12" ht="12.15" customHeight="1" x14ac:dyDescent="0.25">
      <c r="A52" s="891"/>
      <c r="B52" s="868"/>
      <c r="C52" s="408">
        <v>312</v>
      </c>
      <c r="D52" s="183" t="s">
        <v>192</v>
      </c>
      <c r="E52" s="249">
        <f t="shared" ref="E52:J52" si="57">2333700+115500</f>
        <v>2449200</v>
      </c>
      <c r="F52" s="325">
        <f t="shared" si="57"/>
        <v>2449200</v>
      </c>
      <c r="G52" s="325">
        <f t="shared" si="57"/>
        <v>2449200</v>
      </c>
      <c r="H52" s="249">
        <f t="shared" si="57"/>
        <v>2449200</v>
      </c>
      <c r="I52" s="325">
        <f t="shared" si="57"/>
        <v>2449200</v>
      </c>
      <c r="J52" s="249">
        <f t="shared" si="57"/>
        <v>2449200</v>
      </c>
      <c r="K52" s="813">
        <f>2333700+115500+34418+16816</f>
        <v>2500434</v>
      </c>
      <c r="L52" s="778">
        <f t="shared" si="10"/>
        <v>51234</v>
      </c>
    </row>
    <row r="53" spans="1:12" ht="12.15" customHeight="1" x14ac:dyDescent="0.25">
      <c r="A53" s="891"/>
      <c r="B53" s="868"/>
      <c r="C53" s="408">
        <v>312</v>
      </c>
      <c r="D53" s="248" t="s">
        <v>193</v>
      </c>
      <c r="E53" s="93">
        <v>94080</v>
      </c>
      <c r="F53" s="252">
        <v>94080</v>
      </c>
      <c r="G53" s="252">
        <v>94080</v>
      </c>
      <c r="H53" s="679">
        <v>94080</v>
      </c>
      <c r="I53" s="252">
        <v>94080</v>
      </c>
      <c r="J53" s="679">
        <v>94080</v>
      </c>
      <c r="K53" s="812">
        <v>94080</v>
      </c>
      <c r="L53" s="777">
        <f t="shared" si="10"/>
        <v>0</v>
      </c>
    </row>
    <row r="54" spans="1:12" ht="12.15" customHeight="1" x14ac:dyDescent="0.25">
      <c r="A54" s="891"/>
      <c r="B54" s="868"/>
      <c r="C54" s="408">
        <v>312</v>
      </c>
      <c r="D54" s="248" t="s">
        <v>194</v>
      </c>
      <c r="E54" s="93">
        <v>370</v>
      </c>
      <c r="F54" s="252">
        <v>370</v>
      </c>
      <c r="G54" s="252">
        <v>370</v>
      </c>
      <c r="H54" s="679">
        <v>370</v>
      </c>
      <c r="I54" s="252">
        <v>370</v>
      </c>
      <c r="J54" s="679">
        <v>370</v>
      </c>
      <c r="K54" s="812">
        <v>366</v>
      </c>
      <c r="L54" s="777">
        <f t="shared" si="10"/>
        <v>-4</v>
      </c>
    </row>
    <row r="55" spans="1:12" ht="12.15" customHeight="1" x14ac:dyDescent="0.25">
      <c r="A55" s="891"/>
      <c r="B55" s="868"/>
      <c r="C55" s="408">
        <v>312</v>
      </c>
      <c r="D55" s="248" t="s">
        <v>195</v>
      </c>
      <c r="E55" s="91">
        <v>13000</v>
      </c>
      <c r="F55" s="327">
        <v>13000</v>
      </c>
      <c r="G55" s="327">
        <v>13000</v>
      </c>
      <c r="H55" s="682">
        <v>13000</v>
      </c>
      <c r="I55" s="327">
        <v>13000</v>
      </c>
      <c r="J55" s="682">
        <v>13000</v>
      </c>
      <c r="K55" s="817">
        <v>14867</v>
      </c>
      <c r="L55" s="782">
        <f t="shared" si="10"/>
        <v>1867</v>
      </c>
    </row>
    <row r="56" spans="1:12" ht="12.15" customHeight="1" x14ac:dyDescent="0.25">
      <c r="A56" s="891"/>
      <c r="B56" s="868"/>
      <c r="C56" s="408">
        <v>312</v>
      </c>
      <c r="D56" s="248" t="s">
        <v>196</v>
      </c>
      <c r="E56" s="93">
        <v>3000</v>
      </c>
      <c r="F56" s="252">
        <v>3000</v>
      </c>
      <c r="G56" s="252">
        <v>3000</v>
      </c>
      <c r="H56" s="679">
        <v>3000</v>
      </c>
      <c r="I56" s="252">
        <v>3000</v>
      </c>
      <c r="J56" s="679">
        <v>3000</v>
      </c>
      <c r="K56" s="812">
        <v>2844</v>
      </c>
      <c r="L56" s="777">
        <f t="shared" si="10"/>
        <v>-156</v>
      </c>
    </row>
    <row r="57" spans="1:12" ht="12.15" customHeight="1" x14ac:dyDescent="0.25">
      <c r="A57" s="891"/>
      <c r="B57" s="868"/>
      <c r="C57" s="408">
        <v>312</v>
      </c>
      <c r="D57" s="248" t="s">
        <v>197</v>
      </c>
      <c r="E57" s="91">
        <v>18000</v>
      </c>
      <c r="F57" s="325">
        <v>18000</v>
      </c>
      <c r="G57" s="325">
        <v>18000</v>
      </c>
      <c r="H57" s="249">
        <v>18000</v>
      </c>
      <c r="I57" s="325">
        <v>18000</v>
      </c>
      <c r="J57" s="249">
        <v>18000</v>
      </c>
      <c r="K57" s="813">
        <v>18000</v>
      </c>
      <c r="L57" s="778">
        <f t="shared" si="10"/>
        <v>0</v>
      </c>
    </row>
    <row r="58" spans="1:12" ht="12.15" customHeight="1" x14ac:dyDescent="0.25">
      <c r="A58" s="891"/>
      <c r="B58" s="868"/>
      <c r="C58" s="408">
        <v>312</v>
      </c>
      <c r="D58" s="248" t="s">
        <v>198</v>
      </c>
      <c r="E58" s="92">
        <v>20000</v>
      </c>
      <c r="F58" s="326">
        <v>20000</v>
      </c>
      <c r="G58" s="326">
        <v>20000</v>
      </c>
      <c r="H58" s="680">
        <v>20000</v>
      </c>
      <c r="I58" s="326">
        <v>20000</v>
      </c>
      <c r="J58" s="680">
        <f>20000+9733</f>
        <v>29733</v>
      </c>
      <c r="K58" s="814">
        <f>20000+9733</f>
        <v>29733</v>
      </c>
      <c r="L58" s="779">
        <f t="shared" si="10"/>
        <v>0</v>
      </c>
    </row>
    <row r="59" spans="1:12" ht="12.15" customHeight="1" x14ac:dyDescent="0.25">
      <c r="A59" s="891"/>
      <c r="B59" s="868"/>
      <c r="C59" s="408">
        <v>312</v>
      </c>
      <c r="D59" s="248" t="s">
        <v>199</v>
      </c>
      <c r="E59" s="92">
        <v>1180</v>
      </c>
      <c r="F59" s="252">
        <v>1180</v>
      </c>
      <c r="G59" s="252">
        <v>1180</v>
      </c>
      <c r="H59" s="679">
        <v>1180</v>
      </c>
      <c r="I59" s="252">
        <v>1180</v>
      </c>
      <c r="J59" s="679">
        <v>1180</v>
      </c>
      <c r="K59" s="812">
        <v>1250</v>
      </c>
      <c r="L59" s="777">
        <f t="shared" si="10"/>
        <v>70</v>
      </c>
    </row>
    <row r="60" spans="1:12" ht="12.15" customHeight="1" x14ac:dyDescent="0.25">
      <c r="A60" s="891"/>
      <c r="B60" s="868"/>
      <c r="C60" s="408">
        <v>312</v>
      </c>
      <c r="D60" s="248" t="s">
        <v>200</v>
      </c>
      <c r="E60" s="92">
        <v>17000</v>
      </c>
      <c r="F60" s="326">
        <v>17000</v>
      </c>
      <c r="G60" s="326">
        <v>17000</v>
      </c>
      <c r="H60" s="680">
        <v>17000</v>
      </c>
      <c r="I60" s="326">
        <v>17000</v>
      </c>
      <c r="J60" s="680">
        <v>17000</v>
      </c>
      <c r="K60" s="814">
        <v>17000</v>
      </c>
      <c r="L60" s="779">
        <f t="shared" si="10"/>
        <v>0</v>
      </c>
    </row>
    <row r="61" spans="1:12" ht="12.15" customHeight="1" x14ac:dyDescent="0.25">
      <c r="A61" s="891"/>
      <c r="B61" s="868"/>
      <c r="C61" s="408">
        <v>312</v>
      </c>
      <c r="D61" s="248" t="s">
        <v>201</v>
      </c>
      <c r="E61" s="92">
        <v>800</v>
      </c>
      <c r="F61" s="326">
        <v>800</v>
      </c>
      <c r="G61" s="326">
        <v>800</v>
      </c>
      <c r="H61" s="680">
        <v>800</v>
      </c>
      <c r="I61" s="326">
        <v>800</v>
      </c>
      <c r="J61" s="680">
        <v>800</v>
      </c>
      <c r="K61" s="814">
        <v>800</v>
      </c>
      <c r="L61" s="779">
        <f t="shared" si="10"/>
        <v>0</v>
      </c>
    </row>
    <row r="62" spans="1:12" ht="12.15" customHeight="1" x14ac:dyDescent="0.25">
      <c r="A62" s="891"/>
      <c r="B62" s="868"/>
      <c r="C62" s="408">
        <v>312</v>
      </c>
      <c r="D62" s="248" t="s">
        <v>888</v>
      </c>
      <c r="E62" s="92">
        <v>0</v>
      </c>
      <c r="F62" s="326"/>
      <c r="G62" s="326">
        <v>0</v>
      </c>
      <c r="H62" s="680">
        <v>0</v>
      </c>
      <c r="I62" s="326">
        <v>0</v>
      </c>
      <c r="J62" s="680">
        <v>0</v>
      </c>
      <c r="K62" s="1038">
        <f>21600-21600</f>
        <v>0</v>
      </c>
      <c r="L62" s="779">
        <f t="shared" si="10"/>
        <v>0</v>
      </c>
    </row>
    <row r="63" spans="1:12" ht="12.15" customHeight="1" x14ac:dyDescent="0.25">
      <c r="A63" s="891"/>
      <c r="B63" s="868"/>
      <c r="C63" s="408">
        <v>312</v>
      </c>
      <c r="D63" s="248" t="s">
        <v>202</v>
      </c>
      <c r="E63" s="93">
        <v>13400</v>
      </c>
      <c r="F63" s="252">
        <v>13400</v>
      </c>
      <c r="G63" s="252">
        <v>13400</v>
      </c>
      <c r="H63" s="679">
        <v>13400</v>
      </c>
      <c r="I63" s="252">
        <v>13400</v>
      </c>
      <c r="J63" s="679">
        <v>13400</v>
      </c>
      <c r="K63" s="812">
        <v>13400</v>
      </c>
      <c r="L63" s="777">
        <f t="shared" si="10"/>
        <v>0</v>
      </c>
    </row>
    <row r="64" spans="1:12" ht="12.15" customHeight="1" x14ac:dyDescent="0.25">
      <c r="A64" s="891"/>
      <c r="B64" s="868"/>
      <c r="C64" s="408">
        <v>312</v>
      </c>
      <c r="D64" s="248" t="s">
        <v>203</v>
      </c>
      <c r="E64" s="93">
        <v>2500</v>
      </c>
      <c r="F64" s="252">
        <v>2500</v>
      </c>
      <c r="G64" s="252">
        <v>2500</v>
      </c>
      <c r="H64" s="679">
        <v>2500</v>
      </c>
      <c r="I64" s="252">
        <v>2500</v>
      </c>
      <c r="J64" s="679">
        <v>2500</v>
      </c>
      <c r="K64" s="812">
        <v>2500</v>
      </c>
      <c r="L64" s="777">
        <f t="shared" si="10"/>
        <v>0</v>
      </c>
    </row>
    <row r="65" spans="1:12" ht="12.15" customHeight="1" x14ac:dyDescent="0.25">
      <c r="A65" s="891"/>
      <c r="B65" s="868"/>
      <c r="C65" s="408">
        <v>312</v>
      </c>
      <c r="D65" s="251" t="s">
        <v>204</v>
      </c>
      <c r="E65" s="93">
        <v>20000</v>
      </c>
      <c r="F65" s="252">
        <v>20000</v>
      </c>
      <c r="G65" s="252">
        <v>20000</v>
      </c>
      <c r="H65" s="679">
        <v>20000</v>
      </c>
      <c r="I65" s="252">
        <v>20000</v>
      </c>
      <c r="J65" s="679">
        <v>20000</v>
      </c>
      <c r="K65" s="812">
        <v>20000</v>
      </c>
      <c r="L65" s="777">
        <f t="shared" si="10"/>
        <v>0</v>
      </c>
    </row>
    <row r="66" spans="1:12" ht="12.15" customHeight="1" x14ac:dyDescent="0.25">
      <c r="A66" s="891"/>
      <c r="B66" s="868"/>
      <c r="C66" s="408">
        <v>312</v>
      </c>
      <c r="D66" s="251" t="s">
        <v>205</v>
      </c>
      <c r="E66" s="93">
        <v>2000</v>
      </c>
      <c r="F66" s="252">
        <v>2000</v>
      </c>
      <c r="G66" s="252">
        <v>2000</v>
      </c>
      <c r="H66" s="679">
        <v>2000</v>
      </c>
      <c r="I66" s="252">
        <v>2000</v>
      </c>
      <c r="J66" s="679">
        <v>2000</v>
      </c>
      <c r="K66" s="812">
        <v>2000</v>
      </c>
      <c r="L66" s="777">
        <f t="shared" si="10"/>
        <v>0</v>
      </c>
    </row>
    <row r="67" spans="1:12" ht="12.15" customHeight="1" x14ac:dyDescent="0.25">
      <c r="A67" s="891"/>
      <c r="B67" s="868"/>
      <c r="C67" s="408">
        <v>312</v>
      </c>
      <c r="D67" s="251" t="s">
        <v>876</v>
      </c>
      <c r="E67" s="93">
        <v>0</v>
      </c>
      <c r="F67" s="252"/>
      <c r="G67" s="252">
        <v>0</v>
      </c>
      <c r="H67" s="679">
        <v>68555</v>
      </c>
      <c r="I67" s="252">
        <v>68555</v>
      </c>
      <c r="J67" s="679">
        <f>68555+31185</f>
        <v>99740</v>
      </c>
      <c r="K67" s="812">
        <v>132390</v>
      </c>
      <c r="L67" s="777">
        <f t="shared" si="10"/>
        <v>32650</v>
      </c>
    </row>
    <row r="68" spans="1:12" ht="12.15" customHeight="1" x14ac:dyDescent="0.25">
      <c r="A68" s="891"/>
      <c r="B68" s="868"/>
      <c r="C68" s="408"/>
      <c r="D68" s="526" t="s">
        <v>828</v>
      </c>
      <c r="E68" s="527">
        <f t="shared" ref="E68" si="58">SUM(E69:E73)</f>
        <v>0</v>
      </c>
      <c r="F68" s="528">
        <f t="shared" ref="F68" si="59">SUM(F69:F73)</f>
        <v>0</v>
      </c>
      <c r="G68" s="528">
        <f t="shared" ref="G68:H68" si="60">SUM(G69:G73)</f>
        <v>0</v>
      </c>
      <c r="H68" s="681">
        <f t="shared" si="60"/>
        <v>0</v>
      </c>
      <c r="I68" s="528">
        <f t="shared" ref="I68" si="61">SUM(I69:I73)</f>
        <v>0</v>
      </c>
      <c r="J68" s="681">
        <f t="shared" ref="J68:K68" si="62">SUM(J69:J73)</f>
        <v>0</v>
      </c>
      <c r="K68" s="816">
        <f t="shared" si="62"/>
        <v>0</v>
      </c>
      <c r="L68" s="781">
        <f t="shared" si="10"/>
        <v>0</v>
      </c>
    </row>
    <row r="69" spans="1:12" ht="12.15" customHeight="1" x14ac:dyDescent="0.25">
      <c r="A69" s="891"/>
      <c r="B69" s="868"/>
      <c r="C69" s="408">
        <v>312</v>
      </c>
      <c r="D69" s="251" t="s">
        <v>206</v>
      </c>
      <c r="E69" s="93">
        <v>0</v>
      </c>
      <c r="F69" s="252">
        <v>0</v>
      </c>
      <c r="G69" s="252">
        <v>0</v>
      </c>
      <c r="H69" s="679">
        <v>0</v>
      </c>
      <c r="I69" s="252">
        <v>0</v>
      </c>
      <c r="J69" s="679">
        <v>0</v>
      </c>
      <c r="K69" s="812">
        <v>0</v>
      </c>
      <c r="L69" s="777">
        <f t="shared" ref="L69:L128" si="63">K69-J69</f>
        <v>0</v>
      </c>
    </row>
    <row r="70" spans="1:12" ht="12.15" customHeight="1" x14ac:dyDescent="0.25">
      <c r="A70" s="891"/>
      <c r="B70" s="868"/>
      <c r="C70" s="408">
        <v>312</v>
      </c>
      <c r="D70" s="251" t="s">
        <v>207</v>
      </c>
      <c r="E70" s="93">
        <v>0</v>
      </c>
      <c r="F70" s="252">
        <v>0</v>
      </c>
      <c r="G70" s="252">
        <v>0</v>
      </c>
      <c r="H70" s="679">
        <v>0</v>
      </c>
      <c r="I70" s="252">
        <v>0</v>
      </c>
      <c r="J70" s="679">
        <v>0</v>
      </c>
      <c r="K70" s="812">
        <v>0</v>
      </c>
      <c r="L70" s="777">
        <f t="shared" si="63"/>
        <v>0</v>
      </c>
    </row>
    <row r="71" spans="1:12" ht="12.15" customHeight="1" x14ac:dyDescent="0.25">
      <c r="A71" s="891"/>
      <c r="B71" s="868"/>
      <c r="C71" s="408">
        <v>312</v>
      </c>
      <c r="D71" s="251" t="s">
        <v>208</v>
      </c>
      <c r="E71" s="93">
        <v>0</v>
      </c>
      <c r="F71" s="252">
        <v>0</v>
      </c>
      <c r="G71" s="252">
        <v>0</v>
      </c>
      <c r="H71" s="679">
        <v>0</v>
      </c>
      <c r="I71" s="252">
        <v>0</v>
      </c>
      <c r="J71" s="679">
        <v>0</v>
      </c>
      <c r="K71" s="812">
        <v>0</v>
      </c>
      <c r="L71" s="777">
        <f t="shared" si="63"/>
        <v>0</v>
      </c>
    </row>
    <row r="72" spans="1:12" ht="12.15" customHeight="1" x14ac:dyDescent="0.25">
      <c r="A72" s="891"/>
      <c r="B72" s="868"/>
      <c r="C72" s="408">
        <v>312</v>
      </c>
      <c r="D72" s="251" t="s">
        <v>209</v>
      </c>
      <c r="E72" s="93">
        <v>0</v>
      </c>
      <c r="F72" s="252">
        <v>0</v>
      </c>
      <c r="G72" s="252">
        <v>0</v>
      </c>
      <c r="H72" s="679">
        <v>0</v>
      </c>
      <c r="I72" s="252">
        <v>0</v>
      </c>
      <c r="J72" s="679">
        <v>0</v>
      </c>
      <c r="K72" s="812">
        <v>0</v>
      </c>
      <c r="L72" s="777">
        <f t="shared" si="63"/>
        <v>0</v>
      </c>
    </row>
    <row r="73" spans="1:12" ht="12.15" customHeight="1" x14ac:dyDescent="0.25">
      <c r="A73" s="891"/>
      <c r="B73" s="868"/>
      <c r="C73" s="408">
        <v>312</v>
      </c>
      <c r="D73" s="251" t="s">
        <v>210</v>
      </c>
      <c r="E73" s="93">
        <v>0</v>
      </c>
      <c r="F73" s="252"/>
      <c r="G73" s="252">
        <v>0</v>
      </c>
      <c r="H73" s="679">
        <v>0</v>
      </c>
      <c r="I73" s="252">
        <v>0</v>
      </c>
      <c r="J73" s="679">
        <v>0</v>
      </c>
      <c r="K73" s="812">
        <v>0</v>
      </c>
      <c r="L73" s="777">
        <f t="shared" si="63"/>
        <v>0</v>
      </c>
    </row>
    <row r="74" spans="1:12" ht="12.15" customHeight="1" x14ac:dyDescent="0.25">
      <c r="A74" s="891"/>
      <c r="B74" s="869"/>
      <c r="C74" s="408">
        <v>312</v>
      </c>
      <c r="D74" s="251" t="s">
        <v>211</v>
      </c>
      <c r="E74" s="91">
        <v>1200</v>
      </c>
      <c r="F74" s="325">
        <v>1200</v>
      </c>
      <c r="G74" s="325">
        <v>1200</v>
      </c>
      <c r="H74" s="249">
        <v>1200</v>
      </c>
      <c r="I74" s="325">
        <v>1200</v>
      </c>
      <c r="J74" s="249">
        <v>1200</v>
      </c>
      <c r="K74" s="813">
        <v>1200</v>
      </c>
      <c r="L74" s="778">
        <f t="shared" si="63"/>
        <v>0</v>
      </c>
    </row>
    <row r="75" spans="1:12" ht="16.95" customHeight="1" x14ac:dyDescent="0.25">
      <c r="A75" s="891"/>
      <c r="B75" s="887" t="s">
        <v>212</v>
      </c>
      <c r="C75" s="887"/>
      <c r="D75" s="888"/>
      <c r="E75" s="118">
        <f t="shared" ref="E75:J75" si="64">E76+E82+E87+E91</f>
        <v>348500</v>
      </c>
      <c r="F75" s="118">
        <f t="shared" si="64"/>
        <v>348500</v>
      </c>
      <c r="G75" s="118">
        <f t="shared" si="64"/>
        <v>348500</v>
      </c>
      <c r="H75" s="118">
        <f t="shared" si="64"/>
        <v>348500</v>
      </c>
      <c r="I75" s="320">
        <f t="shared" si="64"/>
        <v>348500</v>
      </c>
      <c r="J75" s="118">
        <f t="shared" si="64"/>
        <v>348500</v>
      </c>
      <c r="K75" s="805">
        <f t="shared" ref="K75" si="65">K76+K82+K87+K91</f>
        <v>379151.1</v>
      </c>
      <c r="L75" s="770">
        <f t="shared" si="63"/>
        <v>30651.099999999977</v>
      </c>
    </row>
    <row r="76" spans="1:12" ht="13.95" customHeight="1" x14ac:dyDescent="0.25">
      <c r="A76" s="891"/>
      <c r="B76" s="867"/>
      <c r="C76" s="880" t="s">
        <v>213</v>
      </c>
      <c r="D76" s="889"/>
      <c r="E76" s="108">
        <f t="shared" ref="E76:J76" si="66">SUM(E77:E81)</f>
        <v>145000</v>
      </c>
      <c r="F76" s="321">
        <f t="shared" si="66"/>
        <v>145000</v>
      </c>
      <c r="G76" s="321">
        <f t="shared" si="66"/>
        <v>145000</v>
      </c>
      <c r="H76" s="108">
        <f t="shared" si="66"/>
        <v>145000</v>
      </c>
      <c r="I76" s="321">
        <f t="shared" si="66"/>
        <v>145000</v>
      </c>
      <c r="J76" s="108">
        <f t="shared" si="66"/>
        <v>145000</v>
      </c>
      <c r="K76" s="806">
        <f t="shared" ref="K76" si="67">SUM(K77:K81)</f>
        <v>173449.1</v>
      </c>
      <c r="L76" s="771">
        <f t="shared" si="63"/>
        <v>28449.100000000006</v>
      </c>
    </row>
    <row r="77" spans="1:12" ht="12.15" customHeight="1" x14ac:dyDescent="0.25">
      <c r="A77" s="891"/>
      <c r="B77" s="868"/>
      <c r="C77" s="408"/>
      <c r="D77" s="524" t="s">
        <v>814</v>
      </c>
      <c r="E77" s="85">
        <v>42500</v>
      </c>
      <c r="F77" s="245">
        <v>42500</v>
      </c>
      <c r="G77" s="245">
        <v>42500</v>
      </c>
      <c r="H77" s="683">
        <v>42500</v>
      </c>
      <c r="I77" s="245">
        <v>42500</v>
      </c>
      <c r="J77" s="683">
        <v>42500</v>
      </c>
      <c r="K77" s="818">
        <f>42500+24000</f>
        <v>66500</v>
      </c>
      <c r="L77" s="689">
        <f t="shared" si="63"/>
        <v>24000</v>
      </c>
    </row>
    <row r="78" spans="1:12" ht="12.15" customHeight="1" x14ac:dyDescent="0.25">
      <c r="A78" s="891"/>
      <c r="B78" s="868"/>
      <c r="C78" s="408"/>
      <c r="D78" s="524" t="s">
        <v>813</v>
      </c>
      <c r="E78" s="85">
        <v>53930</v>
      </c>
      <c r="F78" s="245">
        <v>53930</v>
      </c>
      <c r="G78" s="245">
        <v>53930</v>
      </c>
      <c r="H78" s="683">
        <v>53930</v>
      </c>
      <c r="I78" s="245">
        <v>53930</v>
      </c>
      <c r="J78" s="683">
        <v>53930</v>
      </c>
      <c r="K78" s="818">
        <f>53930</f>
        <v>53930</v>
      </c>
      <c r="L78" s="689">
        <f t="shared" si="63"/>
        <v>0</v>
      </c>
    </row>
    <row r="79" spans="1:12" ht="12.15" customHeight="1" x14ac:dyDescent="0.25">
      <c r="A79" s="891"/>
      <c r="B79" s="868"/>
      <c r="C79" s="408"/>
      <c r="D79" s="524" t="s">
        <v>818</v>
      </c>
      <c r="E79" s="85">
        <v>36000</v>
      </c>
      <c r="F79" s="245">
        <v>36000</v>
      </c>
      <c r="G79" s="245">
        <v>36000</v>
      </c>
      <c r="H79" s="683">
        <v>36000</v>
      </c>
      <c r="I79" s="245">
        <v>36000</v>
      </c>
      <c r="J79" s="683">
        <v>36000</v>
      </c>
      <c r="K79" s="818">
        <v>36000</v>
      </c>
      <c r="L79" s="689">
        <f t="shared" si="63"/>
        <v>0</v>
      </c>
    </row>
    <row r="80" spans="1:12" ht="12.15" customHeight="1" x14ac:dyDescent="0.25">
      <c r="A80" s="891"/>
      <c r="B80" s="868"/>
      <c r="C80" s="408"/>
      <c r="D80" s="524" t="s">
        <v>815</v>
      </c>
      <c r="E80" s="85">
        <v>12570</v>
      </c>
      <c r="F80" s="245">
        <v>12570</v>
      </c>
      <c r="G80" s="245">
        <v>12570</v>
      </c>
      <c r="H80" s="683">
        <v>12570</v>
      </c>
      <c r="I80" s="245">
        <v>12570</v>
      </c>
      <c r="J80" s="683">
        <v>12570</v>
      </c>
      <c r="K80" s="818">
        <f>12570-4000</f>
        <v>8570</v>
      </c>
      <c r="L80" s="689">
        <f t="shared" si="63"/>
        <v>-4000</v>
      </c>
    </row>
    <row r="81" spans="1:12" ht="12.15" customHeight="1" x14ac:dyDescent="0.25">
      <c r="A81" s="891"/>
      <c r="B81" s="868"/>
      <c r="C81" s="408"/>
      <c r="D81" s="524" t="s">
        <v>816</v>
      </c>
      <c r="E81" s="85">
        <v>0</v>
      </c>
      <c r="F81" s="245">
        <v>0</v>
      </c>
      <c r="G81" s="245">
        <v>0</v>
      </c>
      <c r="H81" s="683">
        <v>0</v>
      </c>
      <c r="I81" s="245">
        <v>0</v>
      </c>
      <c r="J81" s="683">
        <v>0</v>
      </c>
      <c r="K81" s="818">
        <v>8449.1</v>
      </c>
      <c r="L81" s="689">
        <f t="shared" si="63"/>
        <v>8449.1</v>
      </c>
    </row>
    <row r="82" spans="1:12" ht="13.95" customHeight="1" x14ac:dyDescent="0.25">
      <c r="A82" s="891"/>
      <c r="B82" s="868"/>
      <c r="C82" s="880" t="s">
        <v>214</v>
      </c>
      <c r="D82" s="889"/>
      <c r="E82" s="108">
        <f t="shared" ref="E82:J82" si="68">SUM(E83:E86)</f>
        <v>152000</v>
      </c>
      <c r="F82" s="321">
        <f t="shared" si="68"/>
        <v>152000</v>
      </c>
      <c r="G82" s="321">
        <f t="shared" si="68"/>
        <v>152000</v>
      </c>
      <c r="H82" s="108">
        <f t="shared" si="68"/>
        <v>152000</v>
      </c>
      <c r="I82" s="321">
        <f t="shared" si="68"/>
        <v>152000</v>
      </c>
      <c r="J82" s="108">
        <f t="shared" si="68"/>
        <v>152000</v>
      </c>
      <c r="K82" s="806">
        <f t="shared" ref="K82" si="69">SUM(K83:K86)</f>
        <v>152000</v>
      </c>
      <c r="L82" s="771">
        <f t="shared" si="63"/>
        <v>0</v>
      </c>
    </row>
    <row r="83" spans="1:12" ht="12.15" customHeight="1" x14ac:dyDescent="0.25">
      <c r="A83" s="891"/>
      <c r="B83" s="868"/>
      <c r="C83" s="408"/>
      <c r="D83" s="524" t="s">
        <v>812</v>
      </c>
      <c r="E83" s="85">
        <v>44000</v>
      </c>
      <c r="F83" s="245">
        <v>44000</v>
      </c>
      <c r="G83" s="626">
        <v>44000</v>
      </c>
      <c r="H83" s="684">
        <v>44000</v>
      </c>
      <c r="I83" s="626">
        <v>44000</v>
      </c>
      <c r="J83" s="684">
        <v>44000</v>
      </c>
      <c r="K83" s="819">
        <v>44000</v>
      </c>
      <c r="L83" s="783">
        <f t="shared" si="63"/>
        <v>0</v>
      </c>
    </row>
    <row r="84" spans="1:12" ht="12.15" customHeight="1" x14ac:dyDescent="0.25">
      <c r="A84" s="891"/>
      <c r="B84" s="868"/>
      <c r="C84" s="408"/>
      <c r="D84" s="524" t="s">
        <v>813</v>
      </c>
      <c r="E84" s="85">
        <v>22000</v>
      </c>
      <c r="F84" s="245">
        <v>22000</v>
      </c>
      <c r="G84" s="626">
        <v>22000</v>
      </c>
      <c r="H84" s="684">
        <v>22000</v>
      </c>
      <c r="I84" s="626">
        <v>22000</v>
      </c>
      <c r="J84" s="684">
        <v>22000</v>
      </c>
      <c r="K84" s="819">
        <v>22000</v>
      </c>
      <c r="L84" s="783">
        <f t="shared" si="63"/>
        <v>0</v>
      </c>
    </row>
    <row r="85" spans="1:12" ht="12.15" customHeight="1" x14ac:dyDescent="0.25">
      <c r="A85" s="891"/>
      <c r="B85" s="868"/>
      <c r="C85" s="408"/>
      <c r="D85" s="524" t="s">
        <v>814</v>
      </c>
      <c r="E85" s="85">
        <v>86000</v>
      </c>
      <c r="F85" s="245">
        <v>86000</v>
      </c>
      <c r="G85" s="626">
        <v>86000</v>
      </c>
      <c r="H85" s="684">
        <v>86000</v>
      </c>
      <c r="I85" s="626">
        <v>86000</v>
      </c>
      <c r="J85" s="684">
        <v>86000</v>
      </c>
      <c r="K85" s="819">
        <v>86000</v>
      </c>
      <c r="L85" s="783">
        <f t="shared" si="63"/>
        <v>0</v>
      </c>
    </row>
    <row r="86" spans="1:12" ht="12.15" customHeight="1" x14ac:dyDescent="0.25">
      <c r="A86" s="891"/>
      <c r="B86" s="868"/>
      <c r="C86" s="408"/>
      <c r="D86" s="524" t="s">
        <v>816</v>
      </c>
      <c r="E86" s="85">
        <v>0</v>
      </c>
      <c r="F86" s="245">
        <v>0</v>
      </c>
      <c r="G86" s="626">
        <v>0</v>
      </c>
      <c r="H86" s="684">
        <v>0</v>
      </c>
      <c r="I86" s="626">
        <v>0</v>
      </c>
      <c r="J86" s="684">
        <v>0</v>
      </c>
      <c r="K86" s="819">
        <v>0</v>
      </c>
      <c r="L86" s="783">
        <f t="shared" si="63"/>
        <v>0</v>
      </c>
    </row>
    <row r="87" spans="1:12" ht="13.95" customHeight="1" x14ac:dyDescent="0.25">
      <c r="A87" s="891"/>
      <c r="B87" s="868"/>
      <c r="C87" s="880" t="s">
        <v>215</v>
      </c>
      <c r="D87" s="889"/>
      <c r="E87" s="108">
        <f t="shared" ref="E87:J87" si="70">SUM(E88:E90)</f>
        <v>42000</v>
      </c>
      <c r="F87" s="321">
        <f t="shared" si="70"/>
        <v>42000</v>
      </c>
      <c r="G87" s="321">
        <f t="shared" si="70"/>
        <v>42000</v>
      </c>
      <c r="H87" s="108">
        <f t="shared" si="70"/>
        <v>42000</v>
      </c>
      <c r="I87" s="321">
        <f t="shared" si="70"/>
        <v>42000</v>
      </c>
      <c r="J87" s="108">
        <f t="shared" si="70"/>
        <v>42000</v>
      </c>
      <c r="K87" s="806">
        <f t="shared" ref="K87" si="71">SUM(K88:K90)</f>
        <v>42000</v>
      </c>
      <c r="L87" s="771">
        <f t="shared" si="63"/>
        <v>0</v>
      </c>
    </row>
    <row r="88" spans="1:12" ht="12.15" customHeight="1" x14ac:dyDescent="0.25">
      <c r="A88" s="891"/>
      <c r="B88" s="868"/>
      <c r="C88" s="408"/>
      <c r="D88" s="524" t="s">
        <v>812</v>
      </c>
      <c r="E88" s="85">
        <v>38000</v>
      </c>
      <c r="F88" s="245">
        <v>38000</v>
      </c>
      <c r="G88" s="626">
        <v>38000</v>
      </c>
      <c r="H88" s="684">
        <v>38000</v>
      </c>
      <c r="I88" s="626">
        <v>38000</v>
      </c>
      <c r="J88" s="684">
        <v>38000</v>
      </c>
      <c r="K88" s="819">
        <v>38000</v>
      </c>
      <c r="L88" s="783">
        <f t="shared" si="63"/>
        <v>0</v>
      </c>
    </row>
    <row r="89" spans="1:12" ht="12.15" customHeight="1" x14ac:dyDescent="0.25">
      <c r="A89" s="891"/>
      <c r="B89" s="868"/>
      <c r="C89" s="408"/>
      <c r="D89" s="524" t="s">
        <v>815</v>
      </c>
      <c r="E89" s="85">
        <v>4000</v>
      </c>
      <c r="F89" s="245">
        <v>4000</v>
      </c>
      <c r="G89" s="626">
        <v>4000</v>
      </c>
      <c r="H89" s="684">
        <v>4000</v>
      </c>
      <c r="I89" s="626">
        <v>4000</v>
      </c>
      <c r="J89" s="684">
        <v>4000</v>
      </c>
      <c r="K89" s="819">
        <v>4000</v>
      </c>
      <c r="L89" s="783">
        <f t="shared" si="63"/>
        <v>0</v>
      </c>
    </row>
    <row r="90" spans="1:12" ht="12.15" customHeight="1" x14ac:dyDescent="0.25">
      <c r="A90" s="891"/>
      <c r="B90" s="868"/>
      <c r="C90" s="408"/>
      <c r="D90" s="524" t="s">
        <v>816</v>
      </c>
      <c r="E90" s="85">
        <v>0</v>
      </c>
      <c r="F90" s="245">
        <v>0</v>
      </c>
      <c r="G90" s="626">
        <v>0</v>
      </c>
      <c r="H90" s="684">
        <v>0</v>
      </c>
      <c r="I90" s="626">
        <v>0</v>
      </c>
      <c r="J90" s="684">
        <v>0</v>
      </c>
      <c r="K90" s="819">
        <v>0</v>
      </c>
      <c r="L90" s="783">
        <f t="shared" si="63"/>
        <v>0</v>
      </c>
    </row>
    <row r="91" spans="1:12" ht="13.95" customHeight="1" x14ac:dyDescent="0.25">
      <c r="A91" s="891"/>
      <c r="B91" s="868"/>
      <c r="C91" s="880" t="s">
        <v>216</v>
      </c>
      <c r="D91" s="889"/>
      <c r="E91" s="108">
        <f t="shared" ref="E91:J91" si="72">SUM(E92:E94)</f>
        <v>9500</v>
      </c>
      <c r="F91" s="321">
        <f t="shared" si="72"/>
        <v>9500</v>
      </c>
      <c r="G91" s="321">
        <f t="shared" si="72"/>
        <v>9500</v>
      </c>
      <c r="H91" s="108">
        <f t="shared" si="72"/>
        <v>9500</v>
      </c>
      <c r="I91" s="321">
        <f t="shared" si="72"/>
        <v>9500</v>
      </c>
      <c r="J91" s="108">
        <f t="shared" si="72"/>
        <v>9500</v>
      </c>
      <c r="K91" s="806">
        <f t="shared" ref="K91" si="73">SUM(K92:K94)</f>
        <v>11702</v>
      </c>
      <c r="L91" s="771">
        <f t="shared" si="63"/>
        <v>2202</v>
      </c>
    </row>
    <row r="92" spans="1:12" ht="12.15" customHeight="1" x14ac:dyDescent="0.25">
      <c r="A92" s="891"/>
      <c r="B92" s="868"/>
      <c r="C92" s="408"/>
      <c r="D92" s="524" t="s">
        <v>812</v>
      </c>
      <c r="E92" s="85">
        <v>9500</v>
      </c>
      <c r="F92" s="245">
        <v>9500</v>
      </c>
      <c r="G92" s="245">
        <v>9500</v>
      </c>
      <c r="H92" s="683">
        <v>9500</v>
      </c>
      <c r="I92" s="245">
        <v>9500</v>
      </c>
      <c r="J92" s="683">
        <v>9500</v>
      </c>
      <c r="K92" s="818">
        <v>9500</v>
      </c>
      <c r="L92" s="689">
        <f t="shared" si="63"/>
        <v>0</v>
      </c>
    </row>
    <row r="93" spans="1:12" ht="12.15" customHeight="1" x14ac:dyDescent="0.25">
      <c r="A93" s="891"/>
      <c r="B93" s="868"/>
      <c r="C93" s="408"/>
      <c r="D93" s="524" t="s">
        <v>817</v>
      </c>
      <c r="E93" s="85">
        <v>0</v>
      </c>
      <c r="F93" s="245">
        <v>0</v>
      </c>
      <c r="G93" s="245">
        <v>0</v>
      </c>
      <c r="H93" s="683">
        <v>0</v>
      </c>
      <c r="I93" s="245">
        <v>0</v>
      </c>
      <c r="J93" s="683">
        <v>0</v>
      </c>
      <c r="K93" s="818">
        <v>480</v>
      </c>
      <c r="L93" s="689">
        <f t="shared" si="63"/>
        <v>480</v>
      </c>
    </row>
    <row r="94" spans="1:12" ht="12.15" customHeight="1" x14ac:dyDescent="0.25">
      <c r="A94" s="892"/>
      <c r="B94" s="869"/>
      <c r="C94" s="408"/>
      <c r="D94" s="524" t="s">
        <v>816</v>
      </c>
      <c r="E94" s="85">
        <v>0</v>
      </c>
      <c r="F94" s="245">
        <v>0</v>
      </c>
      <c r="G94" s="245">
        <v>0</v>
      </c>
      <c r="H94" s="683">
        <v>0</v>
      </c>
      <c r="I94" s="245">
        <v>0</v>
      </c>
      <c r="J94" s="683">
        <v>0</v>
      </c>
      <c r="K94" s="818">
        <v>1722</v>
      </c>
      <c r="L94" s="689">
        <f t="shared" si="63"/>
        <v>1722</v>
      </c>
    </row>
    <row r="95" spans="1:12" s="247" customFormat="1" ht="19.95" customHeight="1" x14ac:dyDescent="0.25">
      <c r="A95" s="895" t="s">
        <v>217</v>
      </c>
      <c r="B95" s="896"/>
      <c r="C95" s="896"/>
      <c r="D95" s="897"/>
      <c r="E95" s="119">
        <f t="shared" ref="E95" si="74">E96+E99</f>
        <v>78158</v>
      </c>
      <c r="F95" s="328">
        <f t="shared" ref="F95" si="75">F96+F99</f>
        <v>78158</v>
      </c>
      <c r="G95" s="328">
        <f t="shared" ref="G95:H95" si="76">G96+G99</f>
        <v>78158</v>
      </c>
      <c r="H95" s="119">
        <f t="shared" si="76"/>
        <v>78158</v>
      </c>
      <c r="I95" s="328">
        <f t="shared" ref="I95" si="77">I96+I99</f>
        <v>78158</v>
      </c>
      <c r="J95" s="119">
        <f t="shared" ref="J95:K95" si="78">J96+J99</f>
        <v>158158</v>
      </c>
      <c r="K95" s="820">
        <f t="shared" si="78"/>
        <v>195230</v>
      </c>
      <c r="L95" s="784">
        <f t="shared" si="63"/>
        <v>37072</v>
      </c>
    </row>
    <row r="96" spans="1:12" ht="16.95" customHeight="1" x14ac:dyDescent="0.25">
      <c r="A96" s="890"/>
      <c r="B96" s="887" t="s">
        <v>218</v>
      </c>
      <c r="C96" s="887"/>
      <c r="D96" s="888"/>
      <c r="E96" s="118">
        <f t="shared" ref="E96" si="79">E97+E98</f>
        <v>40500</v>
      </c>
      <c r="F96" s="320">
        <f t="shared" ref="F96" si="80">F97+F98</f>
        <v>40500</v>
      </c>
      <c r="G96" s="320">
        <f t="shared" ref="G96:H96" si="81">G97+G98</f>
        <v>40500</v>
      </c>
      <c r="H96" s="118">
        <f t="shared" si="81"/>
        <v>40500</v>
      </c>
      <c r="I96" s="320">
        <f t="shared" ref="I96" si="82">I97+I98</f>
        <v>40500</v>
      </c>
      <c r="J96" s="118">
        <f t="shared" ref="J96:K96" si="83">J97+J98</f>
        <v>40500</v>
      </c>
      <c r="K96" s="805">
        <f t="shared" si="83"/>
        <v>780</v>
      </c>
      <c r="L96" s="770">
        <f t="shared" si="63"/>
        <v>-39720</v>
      </c>
    </row>
    <row r="97" spans="1:12" ht="12.15" customHeight="1" x14ac:dyDescent="0.25">
      <c r="A97" s="891"/>
      <c r="B97" s="867"/>
      <c r="C97" s="408">
        <v>231</v>
      </c>
      <c r="D97" s="248" t="s">
        <v>219</v>
      </c>
      <c r="E97" s="90"/>
      <c r="F97" s="245"/>
      <c r="G97" s="683"/>
      <c r="H97" s="685"/>
      <c r="I97" s="627"/>
      <c r="J97" s="683"/>
      <c r="K97" s="683"/>
      <c r="L97" s="785">
        <f t="shared" si="63"/>
        <v>0</v>
      </c>
    </row>
    <row r="98" spans="1:12" ht="12.15" customHeight="1" x14ac:dyDescent="0.25">
      <c r="A98" s="891"/>
      <c r="B98" s="869"/>
      <c r="C98" s="408">
        <v>233</v>
      </c>
      <c r="D98" s="248" t="s">
        <v>220</v>
      </c>
      <c r="E98" s="85">
        <f t="shared" ref="E98:J98" si="84">10000+30500</f>
        <v>40500</v>
      </c>
      <c r="F98" s="245">
        <f t="shared" si="84"/>
        <v>40500</v>
      </c>
      <c r="G98" s="627">
        <f t="shared" si="84"/>
        <v>40500</v>
      </c>
      <c r="H98" s="683">
        <f t="shared" si="84"/>
        <v>40500</v>
      </c>
      <c r="I98" s="683">
        <f t="shared" si="84"/>
        <v>40500</v>
      </c>
      <c r="J98" s="685">
        <f t="shared" si="84"/>
        <v>40500</v>
      </c>
      <c r="K98" s="1037">
        <v>780</v>
      </c>
      <c r="L98" s="689">
        <f t="shared" si="63"/>
        <v>-39720</v>
      </c>
    </row>
    <row r="99" spans="1:12" ht="16.95" customHeight="1" x14ac:dyDescent="0.25">
      <c r="A99" s="891"/>
      <c r="B99" s="888" t="s">
        <v>221</v>
      </c>
      <c r="C99" s="898"/>
      <c r="D99" s="899"/>
      <c r="E99" s="118">
        <f t="shared" ref="E99:K99" si="85">E100</f>
        <v>37658</v>
      </c>
      <c r="F99" s="320">
        <f t="shared" si="85"/>
        <v>37658</v>
      </c>
      <c r="G99" s="320">
        <f t="shared" si="85"/>
        <v>37658</v>
      </c>
      <c r="H99" s="118">
        <f t="shared" si="85"/>
        <v>37658</v>
      </c>
      <c r="I99" s="320">
        <f t="shared" si="85"/>
        <v>37658</v>
      </c>
      <c r="J99" s="118">
        <f t="shared" si="85"/>
        <v>117658</v>
      </c>
      <c r="K99" s="805">
        <f t="shared" si="85"/>
        <v>194450</v>
      </c>
      <c r="L99" s="770">
        <f t="shared" si="63"/>
        <v>76792</v>
      </c>
    </row>
    <row r="100" spans="1:12" ht="12.15" customHeight="1" x14ac:dyDescent="0.25">
      <c r="A100" s="891"/>
      <c r="B100" s="868"/>
      <c r="C100" s="408">
        <v>322</v>
      </c>
      <c r="D100" s="248" t="s">
        <v>222</v>
      </c>
      <c r="E100" s="93">
        <f t="shared" ref="E100" si="86">SUM(E101:E114)</f>
        <v>37658</v>
      </c>
      <c r="F100" s="252">
        <f t="shared" ref="F100" si="87">SUM(F101:F114)</f>
        <v>37658</v>
      </c>
      <c r="G100" s="252">
        <f t="shared" ref="G100:H100" si="88">SUM(G101:G114)</f>
        <v>37658</v>
      </c>
      <c r="H100" s="679">
        <f t="shared" si="88"/>
        <v>37658</v>
      </c>
      <c r="I100" s="252">
        <f t="shared" ref="I100" si="89">SUM(I101:I114)</f>
        <v>37658</v>
      </c>
      <c r="J100" s="679">
        <f t="shared" ref="J100:K100" si="90">SUM(J101:J114)</f>
        <v>117658</v>
      </c>
      <c r="K100" s="812">
        <f t="shared" si="90"/>
        <v>194450</v>
      </c>
      <c r="L100" s="777">
        <f t="shared" si="63"/>
        <v>76792</v>
      </c>
    </row>
    <row r="101" spans="1:12" ht="12.15" customHeight="1" x14ac:dyDescent="0.25">
      <c r="A101" s="891"/>
      <c r="B101" s="868"/>
      <c r="C101" s="408">
        <v>322</v>
      </c>
      <c r="D101" s="248" t="s">
        <v>223</v>
      </c>
      <c r="E101" s="93"/>
      <c r="F101" s="252"/>
      <c r="G101" s="252"/>
      <c r="H101" s="679"/>
      <c r="I101" s="252"/>
      <c r="J101" s="679"/>
      <c r="K101" s="812"/>
      <c r="L101" s="777">
        <f t="shared" si="63"/>
        <v>0</v>
      </c>
    </row>
    <row r="102" spans="1:12" ht="12.15" customHeight="1" x14ac:dyDescent="0.25">
      <c r="A102" s="891"/>
      <c r="B102" s="868"/>
      <c r="C102" s="408">
        <v>322</v>
      </c>
      <c r="D102" s="248" t="s">
        <v>224</v>
      </c>
      <c r="E102" s="93"/>
      <c r="F102" s="252"/>
      <c r="G102" s="252"/>
      <c r="H102" s="679"/>
      <c r="I102" s="252"/>
      <c r="J102" s="679"/>
      <c r="K102" s="812">
        <f>45530+31000</f>
        <v>76530</v>
      </c>
      <c r="L102" s="777">
        <f t="shared" si="63"/>
        <v>76530</v>
      </c>
    </row>
    <row r="103" spans="1:12" ht="12.15" customHeight="1" x14ac:dyDescent="0.25">
      <c r="A103" s="891"/>
      <c r="B103" s="868"/>
      <c r="C103" s="408">
        <v>322</v>
      </c>
      <c r="D103" s="248" t="s">
        <v>225</v>
      </c>
      <c r="E103" s="93"/>
      <c r="F103" s="252"/>
      <c r="G103" s="252"/>
      <c r="H103" s="679"/>
      <c r="I103" s="252"/>
      <c r="J103" s="679"/>
      <c r="K103" s="812"/>
      <c r="L103" s="777">
        <f t="shared" si="63"/>
        <v>0</v>
      </c>
    </row>
    <row r="104" spans="1:12" ht="12.15" customHeight="1" x14ac:dyDescent="0.25">
      <c r="A104" s="891"/>
      <c r="B104" s="868"/>
      <c r="C104" s="408">
        <v>322</v>
      </c>
      <c r="D104" s="248" t="s">
        <v>226</v>
      </c>
      <c r="E104" s="93"/>
      <c r="F104" s="252"/>
      <c r="G104" s="252"/>
      <c r="H104" s="679"/>
      <c r="I104" s="252"/>
      <c r="J104" s="679"/>
      <c r="K104" s="812"/>
      <c r="L104" s="777">
        <f t="shared" si="63"/>
        <v>0</v>
      </c>
    </row>
    <row r="105" spans="1:12" ht="12.15" customHeight="1" x14ac:dyDescent="0.25">
      <c r="A105" s="891"/>
      <c r="B105" s="868"/>
      <c r="C105" s="408">
        <v>322</v>
      </c>
      <c r="D105" s="248" t="s">
        <v>227</v>
      </c>
      <c r="E105" s="93"/>
      <c r="F105" s="252"/>
      <c r="G105" s="252"/>
      <c r="H105" s="679"/>
      <c r="I105" s="252"/>
      <c r="J105" s="679"/>
      <c r="K105" s="812"/>
      <c r="L105" s="777">
        <f t="shared" si="63"/>
        <v>0</v>
      </c>
    </row>
    <row r="106" spans="1:12" ht="12.15" customHeight="1" x14ac:dyDescent="0.25">
      <c r="A106" s="891"/>
      <c r="B106" s="868"/>
      <c r="C106" s="408">
        <v>322</v>
      </c>
      <c r="D106" s="248" t="s">
        <v>883</v>
      </c>
      <c r="E106" s="93"/>
      <c r="F106" s="252"/>
      <c r="G106" s="252"/>
      <c r="H106" s="679"/>
      <c r="I106" s="252"/>
      <c r="J106" s="679">
        <v>80000</v>
      </c>
      <c r="K106" s="812">
        <v>80000</v>
      </c>
      <c r="L106" s="777">
        <f t="shared" si="63"/>
        <v>0</v>
      </c>
    </row>
    <row r="107" spans="1:12" ht="12.15" customHeight="1" x14ac:dyDescent="0.25">
      <c r="A107" s="891"/>
      <c r="B107" s="868"/>
      <c r="C107" s="408">
        <v>322</v>
      </c>
      <c r="D107" s="248" t="s">
        <v>229</v>
      </c>
      <c r="E107" s="93"/>
      <c r="F107" s="252"/>
      <c r="G107" s="252"/>
      <c r="H107" s="679"/>
      <c r="I107" s="252"/>
      <c r="J107" s="679"/>
      <c r="K107" s="812"/>
      <c r="L107" s="777">
        <f t="shared" si="63"/>
        <v>0</v>
      </c>
    </row>
    <row r="108" spans="1:12" ht="12.15" customHeight="1" x14ac:dyDescent="0.25">
      <c r="A108" s="891"/>
      <c r="B108" s="868"/>
      <c r="C108" s="408">
        <v>322</v>
      </c>
      <c r="D108" s="248" t="s">
        <v>230</v>
      </c>
      <c r="E108" s="93"/>
      <c r="F108" s="252"/>
      <c r="G108" s="252"/>
      <c r="H108" s="679"/>
      <c r="I108" s="252"/>
      <c r="J108" s="679"/>
      <c r="K108" s="812"/>
      <c r="L108" s="777">
        <f t="shared" si="63"/>
        <v>0</v>
      </c>
    </row>
    <row r="109" spans="1:12" ht="12.15" customHeight="1" x14ac:dyDescent="0.25">
      <c r="A109" s="891"/>
      <c r="B109" s="868"/>
      <c r="C109" s="408">
        <v>322</v>
      </c>
      <c r="D109" s="248" t="s">
        <v>750</v>
      </c>
      <c r="E109" s="93">
        <v>37658</v>
      </c>
      <c r="F109" s="252">
        <v>37658</v>
      </c>
      <c r="G109" s="252">
        <v>37658</v>
      </c>
      <c r="H109" s="679">
        <v>37658</v>
      </c>
      <c r="I109" s="252">
        <v>37658</v>
      </c>
      <c r="J109" s="679">
        <v>37658</v>
      </c>
      <c r="K109" s="812">
        <f>37658+262</f>
        <v>37920</v>
      </c>
      <c r="L109" s="777">
        <f t="shared" si="63"/>
        <v>262</v>
      </c>
    </row>
    <row r="110" spans="1:12" ht="12.15" customHeight="1" x14ac:dyDescent="0.25">
      <c r="A110" s="891"/>
      <c r="B110" s="868"/>
      <c r="C110" s="408">
        <v>322</v>
      </c>
      <c r="D110" s="248" t="s">
        <v>692</v>
      </c>
      <c r="E110" s="463"/>
      <c r="F110" s="252"/>
      <c r="G110" s="252"/>
      <c r="H110" s="679"/>
      <c r="I110" s="252"/>
      <c r="J110" s="679"/>
      <c r="K110" s="812"/>
      <c r="L110" s="777">
        <f t="shared" si="63"/>
        <v>0</v>
      </c>
    </row>
    <row r="111" spans="1:12" ht="12.15" customHeight="1" x14ac:dyDescent="0.25">
      <c r="A111" s="891"/>
      <c r="B111" s="868"/>
      <c r="C111" s="408">
        <v>322</v>
      </c>
      <c r="D111" s="248" t="s">
        <v>231</v>
      </c>
      <c r="E111" s="93"/>
      <c r="F111" s="252"/>
      <c r="G111" s="252"/>
      <c r="H111" s="679"/>
      <c r="I111" s="252"/>
      <c r="J111" s="679"/>
      <c r="K111" s="812"/>
      <c r="L111" s="777">
        <f t="shared" si="63"/>
        <v>0</v>
      </c>
    </row>
    <row r="112" spans="1:12" ht="12.15" customHeight="1" x14ac:dyDescent="0.25">
      <c r="A112" s="891"/>
      <c r="B112" s="868"/>
      <c r="C112" s="408">
        <v>322</v>
      </c>
      <c r="D112" s="248" t="s">
        <v>232</v>
      </c>
      <c r="E112" s="93"/>
      <c r="F112" s="252"/>
      <c r="G112" s="252"/>
      <c r="H112" s="679"/>
      <c r="I112" s="252"/>
      <c r="J112" s="679"/>
      <c r="K112" s="812"/>
      <c r="L112" s="777">
        <f t="shared" si="63"/>
        <v>0</v>
      </c>
    </row>
    <row r="113" spans="1:12" ht="12.15" customHeight="1" x14ac:dyDescent="0.25">
      <c r="A113" s="891"/>
      <c r="B113" s="868"/>
      <c r="C113" s="408">
        <v>322</v>
      </c>
      <c r="D113" s="248" t="s">
        <v>233</v>
      </c>
      <c r="E113" s="93"/>
      <c r="F113" s="252"/>
      <c r="G113" s="252"/>
      <c r="H113" s="679"/>
      <c r="I113" s="252"/>
      <c r="J113" s="679"/>
      <c r="K113" s="812"/>
      <c r="L113" s="777">
        <f t="shared" si="63"/>
        <v>0</v>
      </c>
    </row>
    <row r="114" spans="1:12" ht="12.15" customHeight="1" x14ac:dyDescent="0.25">
      <c r="A114" s="892"/>
      <c r="B114" s="869"/>
      <c r="C114" s="408">
        <v>322</v>
      </c>
      <c r="D114" s="248" t="s">
        <v>234</v>
      </c>
      <c r="E114" s="93"/>
      <c r="F114" s="252"/>
      <c r="G114" s="252"/>
      <c r="H114" s="679"/>
      <c r="I114" s="252"/>
      <c r="J114" s="679"/>
      <c r="K114" s="812"/>
      <c r="L114" s="777">
        <f t="shared" si="63"/>
        <v>0</v>
      </c>
    </row>
    <row r="115" spans="1:12" s="247" customFormat="1" ht="19.95" customHeight="1" x14ac:dyDescent="0.25">
      <c r="A115" s="895" t="s">
        <v>235</v>
      </c>
      <c r="B115" s="896"/>
      <c r="C115" s="896"/>
      <c r="D115" s="900"/>
      <c r="E115" s="119">
        <f t="shared" ref="E115" si="91">E116+E122</f>
        <v>1699253</v>
      </c>
      <c r="F115" s="328">
        <f t="shared" ref="F115" si="92">F116+F122</f>
        <v>1699253</v>
      </c>
      <c r="G115" s="328">
        <f t="shared" ref="G115:H115" si="93">G116+G122</f>
        <v>1744253</v>
      </c>
      <c r="H115" s="119">
        <f t="shared" si="93"/>
        <v>1746753</v>
      </c>
      <c r="I115" s="328">
        <f t="shared" ref="I115" si="94">I116+I122</f>
        <v>1746753</v>
      </c>
      <c r="J115" s="119">
        <f t="shared" ref="J115:K115" si="95">J116+J122</f>
        <v>1834007</v>
      </c>
      <c r="K115" s="820">
        <f t="shared" si="95"/>
        <v>2033307.22</v>
      </c>
      <c r="L115" s="784">
        <f t="shared" si="63"/>
        <v>199300.21999999997</v>
      </c>
    </row>
    <row r="116" spans="1:12" ht="16.95" customHeight="1" x14ac:dyDescent="0.25">
      <c r="A116" s="890"/>
      <c r="B116" s="887" t="s">
        <v>236</v>
      </c>
      <c r="C116" s="887"/>
      <c r="D116" s="888"/>
      <c r="E116" s="118">
        <f t="shared" ref="E116" si="96">SUM(E117:E121)</f>
        <v>0</v>
      </c>
      <c r="F116" s="320">
        <f t="shared" ref="F116" si="97">SUM(F117:F121)</f>
        <v>0</v>
      </c>
      <c r="G116" s="320">
        <f t="shared" ref="G116:H116" si="98">SUM(G117:G121)</f>
        <v>45000</v>
      </c>
      <c r="H116" s="118">
        <f t="shared" si="98"/>
        <v>47500</v>
      </c>
      <c r="I116" s="320">
        <f t="shared" ref="I116" si="99">SUM(I117:I121)</f>
        <v>47500</v>
      </c>
      <c r="J116" s="118">
        <f t="shared" ref="J116:K116" si="100">SUM(J117:J121)</f>
        <v>134754</v>
      </c>
      <c r="K116" s="805">
        <f t="shared" si="100"/>
        <v>334054.21999999997</v>
      </c>
      <c r="L116" s="770">
        <f t="shared" si="63"/>
        <v>199300.21999999997</v>
      </c>
    </row>
    <row r="117" spans="1:12" ht="12.15" customHeight="1" x14ac:dyDescent="0.25">
      <c r="A117" s="891"/>
      <c r="B117" s="867"/>
      <c r="C117" s="408">
        <v>411</v>
      </c>
      <c r="D117" s="248" t="s">
        <v>237</v>
      </c>
      <c r="E117" s="93"/>
      <c r="F117" s="252"/>
      <c r="G117" s="252"/>
      <c r="H117" s="679"/>
      <c r="I117" s="252"/>
      <c r="J117" s="679"/>
      <c r="K117" s="812"/>
      <c r="L117" s="777">
        <f t="shared" si="63"/>
        <v>0</v>
      </c>
    </row>
    <row r="118" spans="1:12" ht="12.15" customHeight="1" x14ac:dyDescent="0.25">
      <c r="A118" s="891"/>
      <c r="B118" s="868"/>
      <c r="C118" s="408">
        <v>431</v>
      </c>
      <c r="D118" s="248" t="s">
        <v>238</v>
      </c>
      <c r="E118" s="91"/>
      <c r="F118" s="325"/>
      <c r="G118" s="325"/>
      <c r="H118" s="249"/>
      <c r="I118" s="325"/>
      <c r="J118" s="249"/>
      <c r="K118" s="813"/>
      <c r="L118" s="778">
        <f t="shared" si="63"/>
        <v>0</v>
      </c>
    </row>
    <row r="119" spans="1:12" ht="12.15" customHeight="1" x14ac:dyDescent="0.25">
      <c r="A119" s="891"/>
      <c r="B119" s="868"/>
      <c r="C119" s="408">
        <v>453</v>
      </c>
      <c r="D119" s="248" t="s">
        <v>239</v>
      </c>
      <c r="E119" s="93"/>
      <c r="F119" s="252"/>
      <c r="G119" s="252"/>
      <c r="H119" s="679"/>
      <c r="I119" s="252"/>
      <c r="J119" s="679"/>
      <c r="K119" s="812">
        <f>171558.84+1941.38</f>
        <v>173500.22</v>
      </c>
      <c r="L119" s="777">
        <f t="shared" si="63"/>
        <v>173500.22</v>
      </c>
    </row>
    <row r="120" spans="1:12" ht="12.15" customHeight="1" x14ac:dyDescent="0.25">
      <c r="A120" s="891"/>
      <c r="B120" s="868"/>
      <c r="C120" s="408">
        <v>454</v>
      </c>
      <c r="D120" s="248" t="s">
        <v>240</v>
      </c>
      <c r="E120" s="93"/>
      <c r="F120" s="252"/>
      <c r="G120" s="252">
        <f>40000+5000</f>
        <v>45000</v>
      </c>
      <c r="H120" s="679">
        <f>40000+5000+2500</f>
        <v>47500</v>
      </c>
      <c r="I120" s="252">
        <f>40000+5000+2500</f>
        <v>47500</v>
      </c>
      <c r="J120" s="679">
        <f>40000+5000+2500+87254</f>
        <v>134754</v>
      </c>
      <c r="K120" s="812">
        <f>40000+5000+2500+87254+25800</f>
        <v>160554</v>
      </c>
      <c r="L120" s="777">
        <f t="shared" si="63"/>
        <v>25800</v>
      </c>
    </row>
    <row r="121" spans="1:12" ht="12.15" customHeight="1" x14ac:dyDescent="0.25">
      <c r="A121" s="891"/>
      <c r="B121" s="869"/>
      <c r="C121" s="408">
        <v>456</v>
      </c>
      <c r="D121" s="248" t="s">
        <v>241</v>
      </c>
      <c r="E121" s="93"/>
      <c r="F121" s="252"/>
      <c r="G121" s="252"/>
      <c r="H121" s="679"/>
      <c r="I121" s="252"/>
      <c r="J121" s="679"/>
      <c r="K121" s="812"/>
      <c r="L121" s="777">
        <f t="shared" si="63"/>
        <v>0</v>
      </c>
    </row>
    <row r="122" spans="1:12" ht="16.95" customHeight="1" x14ac:dyDescent="0.25">
      <c r="A122" s="891"/>
      <c r="B122" s="887" t="s">
        <v>242</v>
      </c>
      <c r="C122" s="887"/>
      <c r="D122" s="888"/>
      <c r="E122" s="118">
        <f t="shared" ref="E122" si="101">SUM(E123:E127)</f>
        <v>1699253</v>
      </c>
      <c r="F122" s="320">
        <f t="shared" ref="F122" si="102">SUM(F123:F127)</f>
        <v>1699253</v>
      </c>
      <c r="G122" s="320">
        <f t="shared" ref="G122:H122" si="103">SUM(G123:G127)</f>
        <v>1699253</v>
      </c>
      <c r="H122" s="118">
        <f t="shared" si="103"/>
        <v>1699253</v>
      </c>
      <c r="I122" s="320">
        <f t="shared" ref="I122" si="104">SUM(I123:I127)</f>
        <v>1699253</v>
      </c>
      <c r="J122" s="118">
        <f t="shared" ref="J122:K122" si="105">SUM(J123:J127)</f>
        <v>1699253</v>
      </c>
      <c r="K122" s="805">
        <f t="shared" si="105"/>
        <v>1699253</v>
      </c>
      <c r="L122" s="770">
        <f t="shared" si="63"/>
        <v>0</v>
      </c>
    </row>
    <row r="123" spans="1:12" ht="12.15" customHeight="1" x14ac:dyDescent="0.25">
      <c r="A123" s="891"/>
      <c r="B123" s="867"/>
      <c r="C123" s="408">
        <v>513</v>
      </c>
      <c r="D123" s="248" t="s">
        <v>830</v>
      </c>
      <c r="E123" s="93"/>
      <c r="F123" s="252"/>
      <c r="G123" s="252"/>
      <c r="H123" s="679"/>
      <c r="I123" s="252"/>
      <c r="J123" s="679"/>
      <c r="K123" s="812"/>
      <c r="L123" s="777">
        <f t="shared" si="63"/>
        <v>0</v>
      </c>
    </row>
    <row r="124" spans="1:12" ht="12.15" customHeight="1" x14ac:dyDescent="0.25">
      <c r="A124" s="891"/>
      <c r="B124" s="868"/>
      <c r="C124" s="408">
        <v>514</v>
      </c>
      <c r="D124" s="183" t="s">
        <v>243</v>
      </c>
      <c r="E124" s="93"/>
      <c r="F124" s="252"/>
      <c r="G124" s="252"/>
      <c r="H124" s="679"/>
      <c r="I124" s="252"/>
      <c r="J124" s="679"/>
      <c r="K124" s="812"/>
      <c r="L124" s="777">
        <f t="shared" si="63"/>
        <v>0</v>
      </c>
    </row>
    <row r="125" spans="1:12" ht="12.15" customHeight="1" x14ac:dyDescent="0.25">
      <c r="A125" s="891"/>
      <c r="B125" s="868"/>
      <c r="C125" s="408">
        <v>514</v>
      </c>
      <c r="D125" s="183" t="s">
        <v>244</v>
      </c>
      <c r="E125" s="93"/>
      <c r="F125" s="252"/>
      <c r="G125" s="252"/>
      <c r="H125" s="679"/>
      <c r="I125" s="252"/>
      <c r="J125" s="679"/>
      <c r="K125" s="812"/>
      <c r="L125" s="777">
        <f t="shared" si="63"/>
        <v>0</v>
      </c>
    </row>
    <row r="126" spans="1:12" ht="12.15" customHeight="1" x14ac:dyDescent="0.25">
      <c r="A126" s="891"/>
      <c r="B126" s="868"/>
      <c r="C126" s="408">
        <v>514</v>
      </c>
      <c r="D126" s="248" t="s">
        <v>245</v>
      </c>
      <c r="E126" s="93">
        <v>1669253</v>
      </c>
      <c r="F126" s="252">
        <v>1669253</v>
      </c>
      <c r="G126" s="252">
        <v>1669253</v>
      </c>
      <c r="H126" s="679">
        <v>1669253</v>
      </c>
      <c r="I126" s="252">
        <v>1669253</v>
      </c>
      <c r="J126" s="679">
        <v>1669253</v>
      </c>
      <c r="K126" s="812">
        <v>1669253</v>
      </c>
      <c r="L126" s="777">
        <f t="shared" si="63"/>
        <v>0</v>
      </c>
    </row>
    <row r="127" spans="1:12" ht="12.15" customHeight="1" x14ac:dyDescent="0.25">
      <c r="A127" s="904"/>
      <c r="B127" s="905"/>
      <c r="C127" s="409">
        <v>514</v>
      </c>
      <c r="D127" s="253" t="s">
        <v>246</v>
      </c>
      <c r="E127" s="91">
        <v>30000</v>
      </c>
      <c r="F127" s="325">
        <v>30000</v>
      </c>
      <c r="G127" s="325">
        <v>30000</v>
      </c>
      <c r="H127" s="249">
        <v>30000</v>
      </c>
      <c r="I127" s="325">
        <v>30000</v>
      </c>
      <c r="J127" s="249">
        <v>30000</v>
      </c>
      <c r="K127" s="813">
        <v>30000</v>
      </c>
      <c r="L127" s="778">
        <f t="shared" si="63"/>
        <v>0</v>
      </c>
    </row>
    <row r="128" spans="1:12" s="254" customFormat="1" ht="24.75" customHeight="1" thickBot="1" x14ac:dyDescent="0.3">
      <c r="A128" s="901" t="s">
        <v>247</v>
      </c>
      <c r="B128" s="902"/>
      <c r="C128" s="902"/>
      <c r="D128" s="903"/>
      <c r="E128" s="109">
        <f t="shared" ref="E128" si="106">E3+E95+E115</f>
        <v>11164939</v>
      </c>
      <c r="F128" s="329">
        <f t="shared" ref="F128" si="107">F3+F95+F115</f>
        <v>11163439</v>
      </c>
      <c r="G128" s="329">
        <f t="shared" ref="G128:H128" si="108">G3+G95+G115</f>
        <v>11209939</v>
      </c>
      <c r="H128" s="109">
        <f t="shared" si="108"/>
        <v>11282736</v>
      </c>
      <c r="I128" s="329">
        <f t="shared" ref="I128" si="109">I3+I95+I115</f>
        <v>11284415</v>
      </c>
      <c r="J128" s="109">
        <f t="shared" ref="J128:K128" si="110">J3+J95+J115</f>
        <v>11500044</v>
      </c>
      <c r="K128" s="821">
        <f t="shared" si="110"/>
        <v>11760920.32</v>
      </c>
      <c r="L128" s="786">
        <f t="shared" si="63"/>
        <v>260876.3200000003</v>
      </c>
    </row>
    <row r="129" spans="1:12" ht="6.75" customHeight="1" x14ac:dyDescent="0.25"/>
    <row r="130" spans="1:12" hidden="1" x14ac:dyDescent="0.25">
      <c r="E130" s="111"/>
    </row>
    <row r="131" spans="1:12" hidden="1" x14ac:dyDescent="0.25">
      <c r="A131" s="255" t="s">
        <v>248</v>
      </c>
    </row>
    <row r="132" spans="1:12" ht="18.75" hidden="1" customHeight="1" x14ac:dyDescent="0.25">
      <c r="B132" s="874" t="s">
        <v>249</v>
      </c>
      <c r="C132" s="875"/>
      <c r="D132" s="257" t="s">
        <v>250</v>
      </c>
      <c r="E132" s="258">
        <v>2024</v>
      </c>
      <c r="F132" s="256">
        <v>2024</v>
      </c>
      <c r="G132" s="256"/>
      <c r="H132" s="256"/>
      <c r="I132" s="256"/>
      <c r="J132" s="256"/>
      <c r="K132" s="256"/>
      <c r="L132" s="256">
        <v>2026</v>
      </c>
    </row>
    <row r="133" spans="1:12" hidden="1" x14ac:dyDescent="0.25">
      <c r="B133" s="893" t="s">
        <v>251</v>
      </c>
      <c r="C133" s="894"/>
      <c r="D133" s="412" t="s">
        <v>227</v>
      </c>
      <c r="E133" s="413"/>
      <c r="F133" s="261"/>
      <c r="G133" s="261"/>
      <c r="H133" s="261"/>
      <c r="I133" s="261"/>
      <c r="J133" s="261"/>
      <c r="K133" s="261"/>
      <c r="L133" s="261"/>
    </row>
    <row r="134" spans="1:12" hidden="1" x14ac:dyDescent="0.25">
      <c r="B134" s="893" t="s">
        <v>252</v>
      </c>
      <c r="C134" s="894"/>
      <c r="D134" s="259" t="s">
        <v>253</v>
      </c>
      <c r="E134" s="260"/>
      <c r="F134" s="411"/>
      <c r="G134" s="411"/>
      <c r="H134" s="411"/>
      <c r="I134" s="411"/>
      <c r="J134" s="411"/>
      <c r="K134" s="411"/>
      <c r="L134" s="411"/>
    </row>
    <row r="135" spans="1:12" hidden="1" x14ac:dyDescent="0.25">
      <c r="B135" s="865" t="s">
        <v>254</v>
      </c>
      <c r="C135" s="866"/>
      <c r="D135" s="262" t="s">
        <v>255</v>
      </c>
      <c r="E135" s="114"/>
      <c r="F135" s="263"/>
      <c r="G135" s="263"/>
      <c r="H135" s="263"/>
      <c r="I135" s="263"/>
      <c r="J135" s="263"/>
      <c r="K135" s="263"/>
      <c r="L135" s="263"/>
    </row>
    <row r="136" spans="1:12" hidden="1" x14ac:dyDescent="0.25">
      <c r="B136" s="863" t="s">
        <v>256</v>
      </c>
      <c r="C136" s="864"/>
      <c r="D136" s="262" t="s">
        <v>257</v>
      </c>
      <c r="E136" s="112"/>
      <c r="F136" s="264"/>
      <c r="G136" s="264"/>
      <c r="H136" s="264"/>
      <c r="I136" s="264"/>
      <c r="J136" s="264"/>
      <c r="K136" s="264"/>
      <c r="L136" s="264"/>
    </row>
    <row r="137" spans="1:12" hidden="1" x14ac:dyDescent="0.25">
      <c r="B137" s="863" t="s">
        <v>258</v>
      </c>
      <c r="C137" s="864"/>
      <c r="D137" s="262" t="s">
        <v>259</v>
      </c>
      <c r="E137" s="419"/>
      <c r="F137" s="264"/>
      <c r="G137" s="264"/>
      <c r="H137" s="264"/>
      <c r="I137" s="264"/>
      <c r="J137" s="264"/>
      <c r="K137" s="264"/>
      <c r="L137" s="264"/>
    </row>
    <row r="138" spans="1:12" hidden="1" x14ac:dyDescent="0.25">
      <c r="B138" s="865" t="s">
        <v>260</v>
      </c>
      <c r="C138" s="866"/>
      <c r="D138" s="262" t="s">
        <v>261</v>
      </c>
      <c r="E138" s="112"/>
      <c r="F138" s="263"/>
      <c r="G138" s="264"/>
      <c r="H138" s="264"/>
      <c r="I138" s="264"/>
      <c r="J138" s="264"/>
      <c r="K138" s="264"/>
      <c r="L138" s="264"/>
    </row>
    <row r="139" spans="1:12" hidden="1" x14ac:dyDescent="0.25">
      <c r="B139" s="865" t="s">
        <v>262</v>
      </c>
      <c r="C139" s="866"/>
      <c r="D139" s="262" t="s">
        <v>263</v>
      </c>
      <c r="E139" s="112"/>
      <c r="F139" s="263"/>
      <c r="G139" s="264"/>
      <c r="H139" s="264"/>
      <c r="I139" s="264"/>
      <c r="J139" s="264"/>
      <c r="K139" s="264"/>
      <c r="L139" s="264"/>
    </row>
    <row r="140" spans="1:12" hidden="1" x14ac:dyDescent="0.25">
      <c r="B140" s="865" t="s">
        <v>264</v>
      </c>
      <c r="C140" s="866"/>
      <c r="D140" s="262" t="s">
        <v>228</v>
      </c>
      <c r="E140" s="112"/>
      <c r="F140" s="263"/>
      <c r="G140" s="264"/>
      <c r="H140" s="264"/>
      <c r="I140" s="264"/>
      <c r="J140" s="264"/>
      <c r="K140" s="264"/>
      <c r="L140" s="264">
        <v>2009280</v>
      </c>
    </row>
    <row r="141" spans="1:12" hidden="1" x14ac:dyDescent="0.25">
      <c r="B141" s="872" t="s">
        <v>265</v>
      </c>
      <c r="C141" s="873"/>
      <c r="D141" s="262" t="s">
        <v>266</v>
      </c>
      <c r="E141" s="113"/>
      <c r="F141" s="410"/>
      <c r="G141" s="410"/>
      <c r="H141" s="410"/>
      <c r="I141" s="410"/>
      <c r="J141" s="410"/>
      <c r="K141" s="410"/>
      <c r="L141" s="410"/>
    </row>
    <row r="142" spans="1:12" hidden="1" x14ac:dyDescent="0.25">
      <c r="B142" s="865" t="s">
        <v>267</v>
      </c>
      <c r="C142" s="866"/>
      <c r="D142" s="265" t="s">
        <v>268</v>
      </c>
      <c r="E142" s="112"/>
      <c r="F142" s="264"/>
      <c r="G142" s="264"/>
      <c r="H142" s="264"/>
      <c r="I142" s="264"/>
      <c r="J142" s="264"/>
      <c r="K142" s="264"/>
      <c r="L142" s="264"/>
    </row>
    <row r="143" spans="1:12" hidden="1" x14ac:dyDescent="0.25">
      <c r="B143" s="863" t="s">
        <v>269</v>
      </c>
      <c r="C143" s="864"/>
      <c r="D143" s="265" t="s">
        <v>270</v>
      </c>
      <c r="E143" s="112"/>
      <c r="F143" s="264"/>
      <c r="G143" s="264"/>
      <c r="H143" s="264"/>
      <c r="I143" s="264"/>
      <c r="J143" s="264"/>
      <c r="K143" s="264"/>
      <c r="L143" s="264"/>
    </row>
    <row r="144" spans="1:12" hidden="1" x14ac:dyDescent="0.25">
      <c r="B144" s="870" t="s">
        <v>271</v>
      </c>
      <c r="C144" s="871"/>
      <c r="D144" s="265" t="s">
        <v>272</v>
      </c>
      <c r="E144" s="112"/>
      <c r="F144" s="264"/>
      <c r="G144" s="264"/>
      <c r="H144" s="264"/>
      <c r="I144" s="264"/>
      <c r="J144" s="264"/>
      <c r="K144" s="264"/>
      <c r="L144" s="264"/>
    </row>
    <row r="145" spans="1:12" hidden="1" x14ac:dyDescent="0.25">
      <c r="B145" s="870" t="s">
        <v>273</v>
      </c>
      <c r="C145" s="871"/>
      <c r="D145" s="265" t="s">
        <v>274</v>
      </c>
      <c r="E145" s="112">
        <v>68274</v>
      </c>
      <c r="F145" s="264">
        <v>68274</v>
      </c>
      <c r="G145" s="264"/>
      <c r="H145" s="264"/>
      <c r="I145" s="264"/>
      <c r="J145" s="264"/>
      <c r="K145" s="264"/>
      <c r="L145" s="264"/>
    </row>
    <row r="146" spans="1:12" ht="12.15" hidden="1" customHeight="1" x14ac:dyDescent="0.25">
      <c r="B146" s="870" t="s">
        <v>275</v>
      </c>
      <c r="C146" s="871"/>
      <c r="D146" s="265" t="s">
        <v>276</v>
      </c>
      <c r="E146" s="112"/>
      <c r="F146" s="264"/>
      <c r="G146" s="264"/>
      <c r="H146" s="264"/>
      <c r="I146" s="264"/>
      <c r="J146" s="264"/>
      <c r="K146" s="264"/>
      <c r="L146" s="264"/>
    </row>
    <row r="147" spans="1:12" ht="12.15" hidden="1" customHeight="1" x14ac:dyDescent="0.25">
      <c r="B147" s="870" t="s">
        <v>277</v>
      </c>
      <c r="C147" s="871"/>
      <c r="D147" s="265" t="s">
        <v>278</v>
      </c>
      <c r="E147" s="112"/>
      <c r="F147" s="264"/>
      <c r="G147" s="264"/>
      <c r="H147" s="264"/>
      <c r="I147" s="264"/>
      <c r="J147" s="264"/>
      <c r="K147" s="264"/>
      <c r="L147" s="264"/>
    </row>
    <row r="148" spans="1:12" ht="12.15" hidden="1" customHeight="1" x14ac:dyDescent="0.25">
      <c r="B148" s="870" t="s">
        <v>279</v>
      </c>
      <c r="C148" s="871"/>
      <c r="D148" s="265" t="s">
        <v>226</v>
      </c>
      <c r="E148" s="112"/>
      <c r="F148" s="264"/>
      <c r="G148" s="264"/>
      <c r="H148" s="264"/>
      <c r="I148" s="264"/>
      <c r="J148" s="264"/>
      <c r="K148" s="264"/>
      <c r="L148" s="264"/>
    </row>
    <row r="149" spans="1:12" ht="12.15" hidden="1" customHeight="1" x14ac:dyDescent="0.25">
      <c r="B149" s="870" t="s">
        <v>280</v>
      </c>
      <c r="C149" s="871"/>
      <c r="D149" s="265" t="s">
        <v>281</v>
      </c>
      <c r="E149" s="112"/>
      <c r="F149" s="264"/>
      <c r="G149" s="264"/>
      <c r="H149" s="264"/>
      <c r="I149" s="264"/>
      <c r="J149" s="264"/>
      <c r="K149" s="264"/>
      <c r="L149" s="264"/>
    </row>
    <row r="150" spans="1:12" hidden="1" x14ac:dyDescent="0.25">
      <c r="B150" s="870" t="s">
        <v>282</v>
      </c>
      <c r="C150" s="871"/>
      <c r="D150" s="265" t="s">
        <v>283</v>
      </c>
      <c r="E150" s="112"/>
      <c r="F150" s="264"/>
      <c r="G150" s="264"/>
      <c r="H150" s="264"/>
      <c r="I150" s="264"/>
      <c r="J150" s="264"/>
      <c r="K150" s="264"/>
      <c r="L150" s="264"/>
    </row>
    <row r="151" spans="1:12" hidden="1" x14ac:dyDescent="0.25">
      <c r="B151" s="870" t="s">
        <v>284</v>
      </c>
      <c r="C151" s="871"/>
      <c r="D151" s="265" t="s">
        <v>229</v>
      </c>
      <c r="E151" s="112"/>
      <c r="F151" s="264"/>
      <c r="G151" s="264"/>
      <c r="H151" s="264"/>
      <c r="I151" s="264"/>
      <c r="J151" s="264"/>
      <c r="K151" s="264"/>
      <c r="L151" s="264"/>
    </row>
    <row r="152" spans="1:12" hidden="1" x14ac:dyDescent="0.25">
      <c r="B152" s="870" t="s">
        <v>285</v>
      </c>
      <c r="C152" s="871"/>
      <c r="D152" s="265" t="s">
        <v>286</v>
      </c>
      <c r="E152" s="112"/>
      <c r="F152" s="264"/>
      <c r="G152" s="264"/>
      <c r="H152" s="264"/>
      <c r="I152" s="264"/>
      <c r="J152" s="264"/>
      <c r="K152" s="264"/>
      <c r="L152" s="264"/>
    </row>
    <row r="153" spans="1:12" hidden="1" x14ac:dyDescent="0.25">
      <c r="B153" s="870" t="s">
        <v>287</v>
      </c>
      <c r="C153" s="871"/>
      <c r="D153" s="265" t="s">
        <v>288</v>
      </c>
      <c r="E153" s="112"/>
      <c r="F153" s="264"/>
      <c r="G153" s="264"/>
      <c r="H153" s="264"/>
      <c r="I153" s="264"/>
      <c r="J153" s="264"/>
      <c r="K153" s="264"/>
      <c r="L153" s="264"/>
    </row>
    <row r="154" spans="1:12" hidden="1" x14ac:dyDescent="0.25">
      <c r="A154" s="268"/>
      <c r="B154" s="269"/>
      <c r="C154" s="406"/>
      <c r="D154" s="262" t="s">
        <v>289</v>
      </c>
      <c r="E154" s="112"/>
      <c r="F154" s="264"/>
      <c r="G154" s="264"/>
      <c r="H154" s="264"/>
      <c r="I154" s="264"/>
      <c r="J154" s="264"/>
      <c r="K154" s="264"/>
      <c r="L154" s="264"/>
    </row>
    <row r="155" spans="1:12" hidden="1" x14ac:dyDescent="0.25">
      <c r="A155" s="268"/>
      <c r="B155" s="269"/>
      <c r="C155" s="406"/>
      <c r="D155" s="262" t="s">
        <v>290</v>
      </c>
      <c r="E155" s="112"/>
      <c r="F155" s="264"/>
      <c r="G155" s="264"/>
      <c r="H155" s="264"/>
      <c r="I155" s="264"/>
      <c r="J155" s="264"/>
      <c r="K155" s="264"/>
      <c r="L155" s="264"/>
    </row>
    <row r="156" spans="1:12" hidden="1" x14ac:dyDescent="0.25">
      <c r="A156" s="268"/>
      <c r="B156" s="269"/>
      <c r="C156" s="406"/>
      <c r="D156" s="259" t="s">
        <v>291</v>
      </c>
      <c r="E156" s="112"/>
      <c r="F156" s="264"/>
      <c r="G156" s="264"/>
      <c r="H156" s="264"/>
      <c r="I156" s="264"/>
      <c r="J156" s="264"/>
      <c r="K156" s="264"/>
      <c r="L156" s="264"/>
    </row>
    <row r="157" spans="1:12" hidden="1" x14ac:dyDescent="0.25">
      <c r="A157" s="268"/>
      <c r="B157" s="269"/>
      <c r="C157" s="406"/>
      <c r="D157" s="259" t="s">
        <v>292</v>
      </c>
      <c r="E157" s="266"/>
      <c r="F157" s="267"/>
      <c r="G157" s="267"/>
      <c r="H157" s="267"/>
      <c r="I157" s="267"/>
      <c r="J157" s="267"/>
      <c r="K157" s="267"/>
      <c r="L157" s="267"/>
    </row>
    <row r="158" spans="1:12" hidden="1" x14ac:dyDescent="0.25">
      <c r="A158" s="268"/>
      <c r="B158" s="269"/>
      <c r="C158" s="406"/>
      <c r="D158" s="259" t="s">
        <v>293</v>
      </c>
      <c r="E158" s="266"/>
      <c r="F158" s="267"/>
      <c r="G158" s="267"/>
      <c r="H158" s="267"/>
      <c r="I158" s="267"/>
      <c r="J158" s="267"/>
      <c r="K158" s="267"/>
      <c r="L158" s="267"/>
    </row>
    <row r="159" spans="1:12" hidden="1" x14ac:dyDescent="0.25">
      <c r="A159" s="268"/>
      <c r="B159" s="269"/>
      <c r="C159" s="406"/>
      <c r="D159" s="259" t="s">
        <v>294</v>
      </c>
      <c r="E159" s="266"/>
      <c r="F159" s="267"/>
      <c r="G159" s="267"/>
      <c r="H159" s="267"/>
      <c r="I159" s="267"/>
      <c r="J159" s="267"/>
      <c r="K159" s="267"/>
      <c r="L159" s="267"/>
    </row>
    <row r="160" spans="1:12" hidden="1" x14ac:dyDescent="0.25">
      <c r="A160" s="268"/>
      <c r="B160" s="269"/>
      <c r="C160" s="406"/>
      <c r="D160" s="270" t="s">
        <v>295</v>
      </c>
      <c r="E160" s="266"/>
      <c r="F160" s="267"/>
      <c r="G160" s="267"/>
      <c r="H160" s="267"/>
      <c r="I160" s="267"/>
      <c r="J160" s="267"/>
      <c r="K160" s="267"/>
      <c r="L160" s="267"/>
    </row>
    <row r="161" spans="1:12" hidden="1" x14ac:dyDescent="0.25">
      <c r="A161" s="268"/>
      <c r="B161" s="271"/>
      <c r="C161" s="405"/>
      <c r="D161" s="272"/>
      <c r="E161" s="273"/>
      <c r="F161" s="273"/>
      <c r="G161" s="273"/>
      <c r="H161" s="273"/>
      <c r="I161" s="273"/>
      <c r="J161" s="273"/>
      <c r="K161" s="273"/>
      <c r="L161" s="273"/>
    </row>
    <row r="162" spans="1:12" hidden="1" x14ac:dyDescent="0.25">
      <c r="A162" s="268"/>
      <c r="B162" s="271"/>
      <c r="C162" s="405"/>
      <c r="D162" s="274"/>
      <c r="E162" s="115">
        <f t="shared" ref="E162:L162" si="111">SUM(E133:E161)</f>
        <v>68274</v>
      </c>
      <c r="F162" s="115">
        <f t="shared" ref="F162" si="112">SUM(F133:F161)</f>
        <v>68274</v>
      </c>
      <c r="G162" s="115"/>
      <c r="H162" s="115"/>
      <c r="I162" s="115"/>
      <c r="J162" s="115"/>
      <c r="K162" s="115"/>
      <c r="L162" s="115">
        <f t="shared" si="111"/>
        <v>2009280</v>
      </c>
    </row>
    <row r="163" spans="1:12" hidden="1" x14ac:dyDescent="0.25">
      <c r="E163" s="116"/>
      <c r="F163" s="116"/>
      <c r="G163" s="116"/>
      <c r="H163" s="116"/>
      <c r="I163" s="116"/>
      <c r="J163" s="116"/>
      <c r="K163" s="116"/>
      <c r="L163" s="116"/>
    </row>
    <row r="164" spans="1:12" hidden="1" x14ac:dyDescent="0.25">
      <c r="E164" s="116"/>
      <c r="F164" s="116"/>
      <c r="G164" s="116"/>
      <c r="H164" s="116"/>
      <c r="I164" s="116"/>
      <c r="J164" s="116"/>
      <c r="K164" s="116"/>
      <c r="L164" s="116"/>
    </row>
    <row r="165" spans="1:12" hidden="1" x14ac:dyDescent="0.25">
      <c r="A165" s="255" t="s">
        <v>296</v>
      </c>
    </row>
    <row r="166" spans="1:12" hidden="1" x14ac:dyDescent="0.25">
      <c r="B166" s="874" t="s">
        <v>249</v>
      </c>
      <c r="C166" s="875"/>
      <c r="D166" s="257" t="s">
        <v>250</v>
      </c>
      <c r="E166" s="258">
        <v>2024</v>
      </c>
      <c r="F166" s="256">
        <v>2024</v>
      </c>
      <c r="G166" s="256"/>
      <c r="H166" s="256"/>
      <c r="I166" s="256"/>
      <c r="J166" s="256"/>
      <c r="K166" s="256"/>
      <c r="L166" s="256">
        <v>2026</v>
      </c>
    </row>
    <row r="167" spans="1:12" hidden="1" x14ac:dyDescent="0.25">
      <c r="B167" s="870" t="s">
        <v>297</v>
      </c>
      <c r="C167" s="871"/>
      <c r="D167" s="265" t="s">
        <v>298</v>
      </c>
      <c r="E167" s="112">
        <f>E126</f>
        <v>1669253</v>
      </c>
      <c r="F167" s="264">
        <f>F126</f>
        <v>1669253</v>
      </c>
      <c r="G167" s="264"/>
      <c r="H167" s="264"/>
      <c r="I167" s="264"/>
      <c r="J167" s="264"/>
      <c r="K167" s="264"/>
      <c r="L167" s="264"/>
    </row>
    <row r="168" spans="1:12" hidden="1" x14ac:dyDescent="0.25">
      <c r="B168" s="863" t="s">
        <v>299</v>
      </c>
      <c r="C168" s="864"/>
      <c r="D168" s="262" t="s">
        <v>300</v>
      </c>
      <c r="E168" s="266"/>
      <c r="F168" s="267"/>
      <c r="G168" s="267"/>
      <c r="H168" s="267"/>
      <c r="I168" s="267"/>
      <c r="J168" s="267"/>
      <c r="K168" s="267"/>
      <c r="L168" s="267"/>
    </row>
    <row r="169" spans="1:12" hidden="1" x14ac:dyDescent="0.25">
      <c r="B169" s="863" t="s">
        <v>258</v>
      </c>
      <c r="C169" s="864"/>
      <c r="D169" s="262" t="s">
        <v>259</v>
      </c>
      <c r="E169" s="419">
        <v>37658</v>
      </c>
      <c r="F169" s="264">
        <v>37658</v>
      </c>
      <c r="G169" s="264"/>
      <c r="H169" s="264"/>
      <c r="I169" s="264"/>
      <c r="J169" s="264"/>
      <c r="K169" s="264"/>
      <c r="L169" s="264"/>
    </row>
    <row r="170" spans="1:12" hidden="1" x14ac:dyDescent="0.25">
      <c r="E170" s="116"/>
      <c r="F170" s="116"/>
      <c r="G170" s="116"/>
      <c r="H170" s="116"/>
      <c r="I170" s="116"/>
      <c r="J170" s="116"/>
      <c r="K170" s="116"/>
      <c r="L170" s="116"/>
    </row>
    <row r="171" spans="1:12" hidden="1" x14ac:dyDescent="0.25">
      <c r="A171" s="110" t="s">
        <v>301</v>
      </c>
      <c r="E171" s="116"/>
      <c r="F171" s="116"/>
      <c r="G171" s="116"/>
      <c r="H171" s="116"/>
      <c r="I171" s="116"/>
      <c r="J171" s="116"/>
      <c r="K171" s="116"/>
      <c r="L171" s="116"/>
    </row>
    <row r="172" spans="1:12" hidden="1" x14ac:dyDescent="0.25">
      <c r="A172" s="415"/>
      <c r="B172" s="415" t="s">
        <v>302</v>
      </c>
      <c r="D172" s="416">
        <v>-63000</v>
      </c>
      <c r="E172" s="116"/>
      <c r="F172" s="116"/>
      <c r="G172" s="116"/>
      <c r="H172" s="116"/>
      <c r="I172" s="116"/>
      <c r="J172" s="116"/>
      <c r="K172" s="116"/>
      <c r="L172" s="116"/>
    </row>
    <row r="173" spans="1:12" hidden="1" x14ac:dyDescent="0.25">
      <c r="A173" s="415"/>
      <c r="B173" s="415" t="s">
        <v>303</v>
      </c>
      <c r="D173" s="416">
        <v>-32000</v>
      </c>
    </row>
    <row r="174" spans="1:12" hidden="1" x14ac:dyDescent="0.25">
      <c r="A174" s="415"/>
      <c r="B174" s="415" t="s">
        <v>304</v>
      </c>
      <c r="D174" s="416">
        <v>-47000</v>
      </c>
    </row>
    <row r="175" spans="1:12" hidden="1" x14ac:dyDescent="0.25">
      <c r="A175" s="415"/>
      <c r="B175" s="415" t="s">
        <v>305</v>
      </c>
      <c r="D175" s="416">
        <v>-10000</v>
      </c>
    </row>
    <row r="176" spans="1:12" hidden="1" x14ac:dyDescent="0.25">
      <c r="A176" s="415" t="s">
        <v>306</v>
      </c>
      <c r="B176" s="415"/>
      <c r="D176" s="416">
        <f>SUM(D172:D175)</f>
        <v>-152000</v>
      </c>
    </row>
    <row r="177" spans="1:4" hidden="1" x14ac:dyDescent="0.25">
      <c r="A177" s="415"/>
      <c r="B177" s="415"/>
      <c r="D177" s="415"/>
    </row>
    <row r="178" spans="1:4" hidden="1" x14ac:dyDescent="0.25">
      <c r="A178" s="110" t="s">
        <v>307</v>
      </c>
      <c r="B178" s="415"/>
      <c r="D178" s="415"/>
    </row>
    <row r="179" spans="1:4" hidden="1" x14ac:dyDescent="0.25">
      <c r="A179" s="415"/>
      <c r="B179" s="415" t="s">
        <v>308</v>
      </c>
      <c r="D179" s="416">
        <v>260920</v>
      </c>
    </row>
    <row r="180" spans="1:4" hidden="1" x14ac:dyDescent="0.25">
      <c r="A180" s="415"/>
      <c r="B180" s="415" t="s">
        <v>309</v>
      </c>
      <c r="D180" s="416">
        <v>120000</v>
      </c>
    </row>
    <row r="181" spans="1:4" hidden="1" x14ac:dyDescent="0.25">
      <c r="A181" s="415"/>
      <c r="B181" s="415" t="s">
        <v>310</v>
      </c>
      <c r="D181" s="416">
        <v>65000</v>
      </c>
    </row>
    <row r="182" spans="1:4" hidden="1" x14ac:dyDescent="0.25">
      <c r="A182" s="415"/>
      <c r="B182" s="415" t="s">
        <v>311</v>
      </c>
      <c r="D182" s="416">
        <v>25000</v>
      </c>
    </row>
    <row r="183" spans="1:4" hidden="1" x14ac:dyDescent="0.25">
      <c r="A183" s="415" t="s">
        <v>306</v>
      </c>
      <c r="B183" s="415"/>
      <c r="D183" s="416">
        <f>SUM(D179:D182)</f>
        <v>470920</v>
      </c>
    </row>
    <row r="184" spans="1:4" hidden="1" x14ac:dyDescent="0.25"/>
    <row r="185" spans="1:4" hidden="1" x14ac:dyDescent="0.25">
      <c r="A185" s="110" t="s">
        <v>312</v>
      </c>
      <c r="D185" s="416">
        <f>D183-D176</f>
        <v>622920</v>
      </c>
    </row>
    <row r="186" spans="1:4" hidden="1" x14ac:dyDescent="0.25"/>
    <row r="187" spans="1:4" hidden="1" x14ac:dyDescent="0.25"/>
    <row r="188" spans="1:4" hidden="1" x14ac:dyDescent="0.25"/>
  </sheetData>
  <sheetProtection formatColumns="0" formatRows="0" selectLockedCells="1" selectUnlockedCells="1"/>
  <mergeCells count="62">
    <mergeCell ref="B132:C132"/>
    <mergeCell ref="A95:D95"/>
    <mergeCell ref="B136:C136"/>
    <mergeCell ref="B122:D122"/>
    <mergeCell ref="B146:C146"/>
    <mergeCell ref="B97:B98"/>
    <mergeCell ref="B142:C142"/>
    <mergeCell ref="B100:B114"/>
    <mergeCell ref="B99:D99"/>
    <mergeCell ref="A115:D115"/>
    <mergeCell ref="B116:D116"/>
    <mergeCell ref="A128:D128"/>
    <mergeCell ref="A96:A114"/>
    <mergeCell ref="A116:A127"/>
    <mergeCell ref="B123:B127"/>
    <mergeCell ref="B96:D96"/>
    <mergeCell ref="B133:C133"/>
    <mergeCell ref="B140:C140"/>
    <mergeCell ref="B134:C134"/>
    <mergeCell ref="B147:C147"/>
    <mergeCell ref="B137:C137"/>
    <mergeCell ref="B139:C139"/>
    <mergeCell ref="B145:C145"/>
    <mergeCell ref="B76:B94"/>
    <mergeCell ref="C82:D82"/>
    <mergeCell ref="C87:D87"/>
    <mergeCell ref="C91:D91"/>
    <mergeCell ref="B16:D16"/>
    <mergeCell ref="B75:D75"/>
    <mergeCell ref="B17:B74"/>
    <mergeCell ref="A1:D1"/>
    <mergeCell ref="C5:D5"/>
    <mergeCell ref="C22:D22"/>
    <mergeCell ref="C42:D42"/>
    <mergeCell ref="A2:D2"/>
    <mergeCell ref="A3:D3"/>
    <mergeCell ref="B4:D4"/>
    <mergeCell ref="B5:B15"/>
    <mergeCell ref="C32:D32"/>
    <mergeCell ref="C7:D7"/>
    <mergeCell ref="C40:D40"/>
    <mergeCell ref="A4:A94"/>
    <mergeCell ref="C11:D11"/>
    <mergeCell ref="C17:D17"/>
    <mergeCell ref="C45:D45"/>
    <mergeCell ref="C76:D76"/>
    <mergeCell ref="B169:C169"/>
    <mergeCell ref="B135:C135"/>
    <mergeCell ref="B117:B121"/>
    <mergeCell ref="B138:C138"/>
    <mergeCell ref="B153:C153"/>
    <mergeCell ref="B150:C150"/>
    <mergeCell ref="B141:C141"/>
    <mergeCell ref="B144:C144"/>
    <mergeCell ref="B149:C149"/>
    <mergeCell ref="B152:C152"/>
    <mergeCell ref="B143:C143"/>
    <mergeCell ref="B168:C168"/>
    <mergeCell ref="B167:C167"/>
    <mergeCell ref="B166:C166"/>
    <mergeCell ref="B148:C148"/>
    <mergeCell ref="B151:C151"/>
  </mergeCells>
  <printOptions horizontalCentered="1"/>
  <pageMargins left="0.25" right="0.25" top="0.75" bottom="0.75" header="0.3" footer="0.3"/>
  <pageSetup paperSize="9" scale="67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outlinePr summaryBelow="0"/>
    <pageSetUpPr fitToPage="1"/>
  </sheetPr>
  <dimension ref="A1:N10818"/>
  <sheetViews>
    <sheetView zoomScale="80" zoomScaleNormal="80" zoomScalePageLayoutView="59" workbookViewId="0">
      <pane ySplit="2" topLeftCell="A3" activePane="bottomLeft" state="frozen"/>
      <selection activeCell="A32" sqref="A32"/>
      <selection pane="bottomLeft" sqref="A1:F2"/>
    </sheetView>
  </sheetViews>
  <sheetFormatPr defaultColWidth="9.109375" defaultRowHeight="13.2" outlineLevelRow="2" x14ac:dyDescent="0.25"/>
  <cols>
    <col min="1" max="1" width="3.109375" style="222" customWidth="1"/>
    <col min="2" max="2" width="3.109375" style="131" customWidth="1"/>
    <col min="3" max="3" width="3.6640625" style="131" customWidth="1"/>
    <col min="4" max="4" width="6.44140625" style="220" customWidth="1"/>
    <col min="5" max="5" width="7.44140625" style="131" customWidth="1"/>
    <col min="6" max="6" width="55.44140625" style="131" customWidth="1"/>
    <col min="7" max="7" width="12.33203125" style="131" customWidth="1"/>
    <col min="8" max="8" width="12.33203125" style="131" hidden="1" customWidth="1"/>
    <col min="9" max="14" width="12.33203125" style="131" customWidth="1"/>
    <col min="15" max="16384" width="9.109375" style="131"/>
  </cols>
  <sheetData>
    <row r="1" spans="1:14" ht="27.75" customHeight="1" x14ac:dyDescent="0.25">
      <c r="A1" s="984" t="s">
        <v>313</v>
      </c>
      <c r="B1" s="985"/>
      <c r="C1" s="985"/>
      <c r="D1" s="985"/>
      <c r="E1" s="985"/>
      <c r="F1" s="986"/>
      <c r="G1" s="130" t="s">
        <v>137</v>
      </c>
      <c r="H1" s="426" t="s">
        <v>137</v>
      </c>
      <c r="I1" s="426" t="s">
        <v>137</v>
      </c>
      <c r="J1" s="426" t="s">
        <v>137</v>
      </c>
      <c r="K1" s="740" t="s">
        <v>137</v>
      </c>
      <c r="L1" s="740" t="s">
        <v>137</v>
      </c>
      <c r="M1" s="740" t="s">
        <v>137</v>
      </c>
      <c r="N1" s="1042" t="s">
        <v>137</v>
      </c>
    </row>
    <row r="2" spans="1:14" s="132" customFormat="1" ht="12" thickBot="1" x14ac:dyDescent="0.3">
      <c r="A2" s="987"/>
      <c r="B2" s="988"/>
      <c r="C2" s="988"/>
      <c r="D2" s="988"/>
      <c r="E2" s="988"/>
      <c r="F2" s="989"/>
      <c r="G2" s="429" t="s">
        <v>314</v>
      </c>
      <c r="H2" s="427" t="s">
        <v>871</v>
      </c>
      <c r="I2" s="427" t="s">
        <v>874</v>
      </c>
      <c r="J2" s="427" t="s">
        <v>875</v>
      </c>
      <c r="K2" s="741" t="s">
        <v>879</v>
      </c>
      <c r="L2" s="741" t="s">
        <v>882</v>
      </c>
      <c r="M2" s="741" t="s">
        <v>884</v>
      </c>
      <c r="N2" s="788" t="s">
        <v>872</v>
      </c>
    </row>
    <row r="3" spans="1:14" s="132" customFormat="1" ht="30.15" customHeight="1" thickBot="1" x14ac:dyDescent="0.3">
      <c r="A3" s="133" t="s">
        <v>315</v>
      </c>
      <c r="B3" s="134"/>
      <c r="C3" s="134"/>
      <c r="D3" s="134"/>
      <c r="E3" s="134"/>
      <c r="F3" s="134"/>
      <c r="G3" s="742">
        <f t="shared" ref="G3:M3" si="0">G4+G36+G44+G117+G137+G203+G233+G250+G262+G377+G392+G471+G508+G576+G590</f>
        <v>8853123</v>
      </c>
      <c r="H3" s="428">
        <f t="shared" si="0"/>
        <v>8853123</v>
      </c>
      <c r="I3" s="540">
        <f t="shared" si="0"/>
        <v>8853123</v>
      </c>
      <c r="J3" s="633">
        <f t="shared" si="0"/>
        <v>8928110</v>
      </c>
      <c r="K3" s="690">
        <f t="shared" si="0"/>
        <v>8933532</v>
      </c>
      <c r="L3" s="690">
        <f t="shared" si="0"/>
        <v>8979407</v>
      </c>
      <c r="M3" s="690">
        <f t="shared" si="0"/>
        <v>9180960.9900000002</v>
      </c>
      <c r="N3" s="460">
        <f>M3-L3</f>
        <v>201553.99000000022</v>
      </c>
    </row>
    <row r="4" spans="1:14" s="135" customFormat="1" ht="19.95" customHeight="1" x14ac:dyDescent="0.25">
      <c r="A4" s="990" t="s">
        <v>316</v>
      </c>
      <c r="B4" s="991"/>
      <c r="C4" s="991"/>
      <c r="D4" s="991"/>
      <c r="E4" s="991"/>
      <c r="F4" s="992"/>
      <c r="G4" s="430">
        <f t="shared" ref="G4" si="1">G5+G27+G33</f>
        <v>222825</v>
      </c>
      <c r="H4" s="336">
        <f t="shared" ref="H4:I4" si="2">H5+H27+H33</f>
        <v>222825</v>
      </c>
      <c r="I4" s="541">
        <f t="shared" si="2"/>
        <v>222825</v>
      </c>
      <c r="J4" s="336">
        <f t="shared" ref="J4:K4" si="3">J5+J27+J33</f>
        <v>224123</v>
      </c>
      <c r="K4" s="541">
        <f t="shared" si="3"/>
        <v>224123</v>
      </c>
      <c r="L4" s="541">
        <f t="shared" ref="L4" si="4">L5+L27+L33</f>
        <v>224123</v>
      </c>
      <c r="M4" s="541">
        <f t="shared" ref="M4" si="5">M5+M27+M33</f>
        <v>206828</v>
      </c>
      <c r="N4" s="461">
        <f t="shared" ref="N4:N67" si="6">M4-L4</f>
        <v>-17295</v>
      </c>
    </row>
    <row r="5" spans="1:14" s="136" customFormat="1" ht="18" customHeight="1" x14ac:dyDescent="0.25">
      <c r="A5" s="998"/>
      <c r="B5" s="920" t="s">
        <v>317</v>
      </c>
      <c r="C5" s="920"/>
      <c r="D5" s="920"/>
      <c r="E5" s="920"/>
      <c r="F5" s="921"/>
      <c r="G5" s="223">
        <f t="shared" ref="G5:L5" si="7">G6+G15+G21</f>
        <v>202425</v>
      </c>
      <c r="H5" s="223">
        <f t="shared" si="7"/>
        <v>202425</v>
      </c>
      <c r="I5" s="542">
        <f t="shared" si="7"/>
        <v>202425</v>
      </c>
      <c r="J5" s="634">
        <f t="shared" si="7"/>
        <v>202425</v>
      </c>
      <c r="K5" s="691">
        <f t="shared" si="7"/>
        <v>202425</v>
      </c>
      <c r="L5" s="691">
        <f t="shared" si="7"/>
        <v>202425</v>
      </c>
      <c r="M5" s="691">
        <f t="shared" ref="M5" si="8">M6+M15+M21</f>
        <v>185130</v>
      </c>
      <c r="N5" s="462">
        <f t="shared" si="6"/>
        <v>-17295</v>
      </c>
    </row>
    <row r="6" spans="1:14" ht="15" customHeight="1" x14ac:dyDescent="0.25">
      <c r="A6" s="999"/>
      <c r="B6" s="912"/>
      <c r="C6" s="907" t="s">
        <v>318</v>
      </c>
      <c r="D6" s="907"/>
      <c r="E6" s="907"/>
      <c r="F6" s="908"/>
      <c r="G6" s="98">
        <f t="shared" ref="G6" si="9">SUM(G7:G10)+G14</f>
        <v>185275</v>
      </c>
      <c r="H6" s="98">
        <f t="shared" ref="H6:I6" si="10">SUM(H7:H10)+H14</f>
        <v>185275</v>
      </c>
      <c r="I6" s="543">
        <f t="shared" si="10"/>
        <v>185275</v>
      </c>
      <c r="J6" s="86">
        <f t="shared" ref="J6:K6" si="11">SUM(J7:J10)+J14</f>
        <v>185275</v>
      </c>
      <c r="K6" s="566">
        <f t="shared" si="11"/>
        <v>185275</v>
      </c>
      <c r="L6" s="566">
        <f t="shared" ref="L6" si="12">SUM(L7:L10)+L14</f>
        <v>185275</v>
      </c>
      <c r="M6" s="566">
        <f t="shared" ref="M6" si="13">SUM(M7:M10)+M14</f>
        <v>167980</v>
      </c>
      <c r="N6" s="231">
        <f t="shared" si="6"/>
        <v>-17295</v>
      </c>
    </row>
    <row r="7" spans="1:14" ht="12.15" customHeight="1" x14ac:dyDescent="0.25">
      <c r="A7" s="999"/>
      <c r="B7" s="993"/>
      <c r="C7" s="139">
        <v>611</v>
      </c>
      <c r="D7" s="140" t="s">
        <v>840</v>
      </c>
      <c r="E7" s="217" t="s">
        <v>319</v>
      </c>
      <c r="F7" s="218"/>
      <c r="G7" s="94">
        <v>131000</v>
      </c>
      <c r="H7" s="94">
        <v>131000</v>
      </c>
      <c r="I7" s="243">
        <v>131000</v>
      </c>
      <c r="J7" s="80">
        <v>131000</v>
      </c>
      <c r="K7" s="242">
        <v>131000</v>
      </c>
      <c r="L7" s="242">
        <v>131000</v>
      </c>
      <c r="M7" s="242">
        <f>131000-9550</f>
        <v>121450</v>
      </c>
      <c r="N7" s="227">
        <f t="shared" si="6"/>
        <v>-9550</v>
      </c>
    </row>
    <row r="8" spans="1:14" ht="12.15" customHeight="1" x14ac:dyDescent="0.25">
      <c r="A8" s="999"/>
      <c r="B8" s="993"/>
      <c r="C8" s="139">
        <v>625</v>
      </c>
      <c r="D8" s="140" t="s">
        <v>840</v>
      </c>
      <c r="E8" s="217" t="s">
        <v>320</v>
      </c>
      <c r="F8" s="218"/>
      <c r="G8" s="94">
        <v>48400</v>
      </c>
      <c r="H8" s="94">
        <v>48400</v>
      </c>
      <c r="I8" s="243">
        <v>48400</v>
      </c>
      <c r="J8" s="80">
        <v>48400</v>
      </c>
      <c r="K8" s="242">
        <v>48400</v>
      </c>
      <c r="L8" s="242">
        <v>48400</v>
      </c>
      <c r="M8" s="242">
        <f>48400-6567</f>
        <v>41833</v>
      </c>
      <c r="N8" s="227">
        <f t="shared" si="6"/>
        <v>-6567</v>
      </c>
    </row>
    <row r="9" spans="1:14" ht="12.15" customHeight="1" x14ac:dyDescent="0.25">
      <c r="A9" s="999"/>
      <c r="B9" s="993"/>
      <c r="C9" s="139">
        <v>633</v>
      </c>
      <c r="D9" s="140" t="s">
        <v>840</v>
      </c>
      <c r="E9" s="217" t="s">
        <v>321</v>
      </c>
      <c r="F9" s="218"/>
      <c r="G9" s="96">
        <v>1500</v>
      </c>
      <c r="H9" s="96">
        <v>1500</v>
      </c>
      <c r="I9" s="1043">
        <v>1500</v>
      </c>
      <c r="J9" s="635">
        <v>1500</v>
      </c>
      <c r="K9" s="692">
        <v>1500</v>
      </c>
      <c r="L9" s="692">
        <v>1500</v>
      </c>
      <c r="M9" s="692">
        <v>1500</v>
      </c>
      <c r="N9" s="226">
        <f t="shared" si="6"/>
        <v>0</v>
      </c>
    </row>
    <row r="10" spans="1:14" ht="12.15" customHeight="1" x14ac:dyDescent="0.25">
      <c r="A10" s="999"/>
      <c r="B10" s="993"/>
      <c r="C10" s="139">
        <v>637</v>
      </c>
      <c r="D10" s="140" t="s">
        <v>840</v>
      </c>
      <c r="E10" s="217" t="s">
        <v>322</v>
      </c>
      <c r="F10" s="218"/>
      <c r="G10" s="95">
        <f t="shared" ref="G10" si="14">SUM(G11:G13)</f>
        <v>1875</v>
      </c>
      <c r="H10" s="95">
        <f t="shared" ref="H10" si="15">SUM(H11:H13)</f>
        <v>1875</v>
      </c>
      <c r="I10" s="544">
        <f t="shared" ref="I10" si="16">SUM(I11:I13)</f>
        <v>1875</v>
      </c>
      <c r="J10" s="81">
        <f t="shared" ref="J10:K10" si="17">SUM(J11:J13)</f>
        <v>1875</v>
      </c>
      <c r="K10" s="552">
        <f t="shared" si="17"/>
        <v>1875</v>
      </c>
      <c r="L10" s="552">
        <f t="shared" ref="L10" si="18">SUM(L11:L13)</f>
        <v>1875</v>
      </c>
      <c r="M10" s="552">
        <f t="shared" ref="M10" si="19">SUM(M11:M13)</f>
        <v>1507</v>
      </c>
      <c r="N10" s="228">
        <f t="shared" si="6"/>
        <v>-368</v>
      </c>
    </row>
    <row r="11" spans="1:14" ht="12.15" customHeight="1" outlineLevel="1" x14ac:dyDescent="0.25">
      <c r="A11" s="999"/>
      <c r="B11" s="993"/>
      <c r="C11" s="139"/>
      <c r="D11" s="140"/>
      <c r="E11" s="217"/>
      <c r="F11" s="218" t="s">
        <v>323</v>
      </c>
      <c r="G11" s="95">
        <v>275</v>
      </c>
      <c r="H11" s="95">
        <v>275</v>
      </c>
      <c r="I11" s="544">
        <v>275</v>
      </c>
      <c r="J11" s="81">
        <v>275</v>
      </c>
      <c r="K11" s="552">
        <v>275</v>
      </c>
      <c r="L11" s="552">
        <v>275</v>
      </c>
      <c r="M11" s="552">
        <v>275</v>
      </c>
      <c r="N11" s="228">
        <f t="shared" si="6"/>
        <v>0</v>
      </c>
    </row>
    <row r="12" spans="1:14" ht="12.15" customHeight="1" outlineLevel="1" x14ac:dyDescent="0.25">
      <c r="A12" s="999"/>
      <c r="B12" s="993"/>
      <c r="C12" s="139"/>
      <c r="D12" s="140"/>
      <c r="E12" s="522"/>
      <c r="F12" s="523" t="s">
        <v>324</v>
      </c>
      <c r="G12" s="475"/>
      <c r="H12" s="476"/>
      <c r="I12" s="545"/>
      <c r="J12" s="475"/>
      <c r="K12" s="517"/>
      <c r="L12" s="517"/>
      <c r="M12" s="517"/>
      <c r="N12" s="477">
        <f t="shared" si="6"/>
        <v>0</v>
      </c>
    </row>
    <row r="13" spans="1:14" ht="12.15" customHeight="1" outlineLevel="1" x14ac:dyDescent="0.25">
      <c r="A13" s="999"/>
      <c r="B13" s="993"/>
      <c r="C13" s="139"/>
      <c r="D13" s="140"/>
      <c r="E13" s="217"/>
      <c r="F13" s="218" t="s">
        <v>325</v>
      </c>
      <c r="G13" s="95">
        <v>1600</v>
      </c>
      <c r="H13" s="95">
        <v>1600</v>
      </c>
      <c r="I13" s="544">
        <v>1600</v>
      </c>
      <c r="J13" s="81">
        <v>1600</v>
      </c>
      <c r="K13" s="552">
        <v>1600</v>
      </c>
      <c r="L13" s="552">
        <v>1600</v>
      </c>
      <c r="M13" s="552">
        <f>1600-368</f>
        <v>1232</v>
      </c>
      <c r="N13" s="228">
        <f t="shared" si="6"/>
        <v>-368</v>
      </c>
    </row>
    <row r="14" spans="1:14" ht="12.15" customHeight="1" x14ac:dyDescent="0.25">
      <c r="A14" s="999"/>
      <c r="B14" s="993"/>
      <c r="C14" s="139">
        <v>642</v>
      </c>
      <c r="D14" s="140" t="s">
        <v>840</v>
      </c>
      <c r="E14" s="218" t="s">
        <v>863</v>
      </c>
      <c r="F14" s="218"/>
      <c r="G14" s="95">
        <v>2500</v>
      </c>
      <c r="H14" s="95">
        <v>2500</v>
      </c>
      <c r="I14" s="544">
        <v>2500</v>
      </c>
      <c r="J14" s="81">
        <v>2500</v>
      </c>
      <c r="K14" s="552">
        <v>2500</v>
      </c>
      <c r="L14" s="552">
        <v>2500</v>
      </c>
      <c r="M14" s="552">
        <f>2500-810</f>
        <v>1690</v>
      </c>
      <c r="N14" s="228">
        <f t="shared" si="6"/>
        <v>-810</v>
      </c>
    </row>
    <row r="15" spans="1:14" ht="15" customHeight="1" x14ac:dyDescent="0.25">
      <c r="A15" s="999"/>
      <c r="B15" s="913"/>
      <c r="C15" s="907" t="s">
        <v>326</v>
      </c>
      <c r="D15" s="907"/>
      <c r="E15" s="907"/>
      <c r="F15" s="908"/>
      <c r="G15" s="98">
        <f t="shared" ref="G15" si="20">SUM(G16:G18)</f>
        <v>5150</v>
      </c>
      <c r="H15" s="98">
        <f t="shared" ref="H15:I15" si="21">SUM(H16:H18)</f>
        <v>5150</v>
      </c>
      <c r="I15" s="543">
        <f t="shared" si="21"/>
        <v>5150</v>
      </c>
      <c r="J15" s="86">
        <f t="shared" ref="J15:K15" si="22">SUM(J16:J18)</f>
        <v>5150</v>
      </c>
      <c r="K15" s="566">
        <f t="shared" si="22"/>
        <v>5150</v>
      </c>
      <c r="L15" s="566">
        <f t="shared" ref="L15" si="23">SUM(L16:L18)</f>
        <v>5150</v>
      </c>
      <c r="M15" s="566">
        <f t="shared" ref="M15" si="24">SUM(M16:M18)</f>
        <v>5150</v>
      </c>
      <c r="N15" s="231">
        <f t="shared" si="6"/>
        <v>0</v>
      </c>
    </row>
    <row r="16" spans="1:14" ht="12.15" customHeight="1" x14ac:dyDescent="0.25">
      <c r="A16" s="999"/>
      <c r="B16" s="993"/>
      <c r="C16" s="139">
        <v>620</v>
      </c>
      <c r="D16" s="140" t="s">
        <v>840</v>
      </c>
      <c r="E16" s="217" t="s">
        <v>320</v>
      </c>
      <c r="F16" s="216"/>
      <c r="G16" s="94">
        <v>1000</v>
      </c>
      <c r="H16" s="94">
        <v>1000</v>
      </c>
      <c r="I16" s="243">
        <v>1000</v>
      </c>
      <c r="J16" s="80">
        <v>1000</v>
      </c>
      <c r="K16" s="242">
        <v>1000</v>
      </c>
      <c r="L16" s="242">
        <v>1000</v>
      </c>
      <c r="M16" s="242">
        <v>1000</v>
      </c>
      <c r="N16" s="227">
        <f t="shared" si="6"/>
        <v>0</v>
      </c>
    </row>
    <row r="17" spans="1:14" ht="12.15" customHeight="1" x14ac:dyDescent="0.25">
      <c r="A17" s="999"/>
      <c r="B17" s="993"/>
      <c r="C17" s="139">
        <v>633</v>
      </c>
      <c r="D17" s="140" t="s">
        <v>840</v>
      </c>
      <c r="E17" s="217" t="s">
        <v>327</v>
      </c>
      <c r="F17" s="216"/>
      <c r="G17" s="94">
        <v>950</v>
      </c>
      <c r="H17" s="94">
        <v>950</v>
      </c>
      <c r="I17" s="243">
        <v>950</v>
      </c>
      <c r="J17" s="80">
        <v>950</v>
      </c>
      <c r="K17" s="242">
        <v>950</v>
      </c>
      <c r="L17" s="242">
        <v>950</v>
      </c>
      <c r="M17" s="242">
        <v>950</v>
      </c>
      <c r="N17" s="227">
        <f t="shared" si="6"/>
        <v>0</v>
      </c>
    </row>
    <row r="18" spans="1:14" ht="12.15" customHeight="1" x14ac:dyDescent="0.25">
      <c r="A18" s="999"/>
      <c r="B18" s="993"/>
      <c r="C18" s="139">
        <v>637</v>
      </c>
      <c r="D18" s="140" t="s">
        <v>840</v>
      </c>
      <c r="E18" s="217" t="s">
        <v>322</v>
      </c>
      <c r="F18" s="216"/>
      <c r="G18" s="94">
        <f t="shared" ref="G18" si="25">SUM(G19:G20)</f>
        <v>3200</v>
      </c>
      <c r="H18" s="94">
        <f t="shared" ref="H18:I18" si="26">SUM(H19:H20)</f>
        <v>3200</v>
      </c>
      <c r="I18" s="243">
        <f t="shared" si="26"/>
        <v>3200</v>
      </c>
      <c r="J18" s="80">
        <f t="shared" ref="J18:K18" si="27">SUM(J19:J20)</f>
        <v>3200</v>
      </c>
      <c r="K18" s="242">
        <f t="shared" si="27"/>
        <v>3200</v>
      </c>
      <c r="L18" s="242">
        <f t="shared" ref="L18" si="28">SUM(L19:L20)</f>
        <v>3200</v>
      </c>
      <c r="M18" s="242">
        <f t="shared" ref="M18" si="29">SUM(M19:M20)</f>
        <v>3200</v>
      </c>
      <c r="N18" s="227">
        <f t="shared" si="6"/>
        <v>0</v>
      </c>
    </row>
    <row r="19" spans="1:14" ht="12.15" customHeight="1" outlineLevel="1" x14ac:dyDescent="0.25">
      <c r="A19" s="999"/>
      <c r="B19" s="993"/>
      <c r="C19" s="139"/>
      <c r="D19" s="140"/>
      <c r="E19" s="330">
        <v>637004</v>
      </c>
      <c r="F19" s="216" t="s">
        <v>328</v>
      </c>
      <c r="G19" s="94">
        <f t="shared" ref="G19:M19" si="30">250-50</f>
        <v>200</v>
      </c>
      <c r="H19" s="94">
        <f t="shared" si="30"/>
        <v>200</v>
      </c>
      <c r="I19" s="243">
        <f t="shared" si="30"/>
        <v>200</v>
      </c>
      <c r="J19" s="80">
        <f t="shared" si="30"/>
        <v>200</v>
      </c>
      <c r="K19" s="242">
        <f t="shared" si="30"/>
        <v>200</v>
      </c>
      <c r="L19" s="242">
        <f t="shared" si="30"/>
        <v>200</v>
      </c>
      <c r="M19" s="242">
        <f t="shared" si="30"/>
        <v>200</v>
      </c>
      <c r="N19" s="227">
        <f t="shared" si="6"/>
        <v>0</v>
      </c>
    </row>
    <row r="20" spans="1:14" ht="12.15" customHeight="1" outlineLevel="1" x14ac:dyDescent="0.25">
      <c r="A20" s="999"/>
      <c r="B20" s="993"/>
      <c r="C20" s="139"/>
      <c r="D20" s="146"/>
      <c r="E20" s="330">
        <v>637026</v>
      </c>
      <c r="F20" s="216" t="s">
        <v>329</v>
      </c>
      <c r="G20" s="94">
        <v>3000</v>
      </c>
      <c r="H20" s="94">
        <v>3000</v>
      </c>
      <c r="I20" s="243">
        <v>3000</v>
      </c>
      <c r="J20" s="80">
        <v>3000</v>
      </c>
      <c r="K20" s="242">
        <v>3000</v>
      </c>
      <c r="L20" s="242">
        <v>3000</v>
      </c>
      <c r="M20" s="242">
        <v>3000</v>
      </c>
      <c r="N20" s="227">
        <f t="shared" si="6"/>
        <v>0</v>
      </c>
    </row>
    <row r="21" spans="1:14" ht="15" customHeight="1" x14ac:dyDescent="0.25">
      <c r="A21" s="999"/>
      <c r="B21" s="913"/>
      <c r="C21" s="915" t="s">
        <v>330</v>
      </c>
      <c r="D21" s="994"/>
      <c r="E21" s="994"/>
      <c r="F21" s="995"/>
      <c r="G21" s="98">
        <f t="shared" ref="G21" si="31">SUM(G22:G24)</f>
        <v>12000</v>
      </c>
      <c r="H21" s="98">
        <f t="shared" ref="H21:I21" si="32">SUM(H22:H24)</f>
        <v>12000</v>
      </c>
      <c r="I21" s="543">
        <f t="shared" si="32"/>
        <v>12000</v>
      </c>
      <c r="J21" s="86">
        <f t="shared" ref="J21:K21" si="33">SUM(J22:J24)</f>
        <v>12000</v>
      </c>
      <c r="K21" s="566">
        <f t="shared" si="33"/>
        <v>12000</v>
      </c>
      <c r="L21" s="566">
        <f t="shared" ref="L21" si="34">SUM(L22:L24)</f>
        <v>12000</v>
      </c>
      <c r="M21" s="566">
        <f t="shared" ref="M21" si="35">SUM(M22:M24)</f>
        <v>12000</v>
      </c>
      <c r="N21" s="231">
        <f t="shared" si="6"/>
        <v>0</v>
      </c>
    </row>
    <row r="22" spans="1:14" ht="12.15" customHeight="1" x14ac:dyDescent="0.25">
      <c r="A22" s="999"/>
      <c r="B22" s="993"/>
      <c r="C22" s="139">
        <v>610</v>
      </c>
      <c r="D22" s="140" t="s">
        <v>841</v>
      </c>
      <c r="E22" s="217" t="s">
        <v>331</v>
      </c>
      <c r="F22" s="218"/>
      <c r="G22" s="95">
        <f t="shared" ref="G22:M22" si="36">11000-1000</f>
        <v>10000</v>
      </c>
      <c r="H22" s="95">
        <f t="shared" si="36"/>
        <v>10000</v>
      </c>
      <c r="I22" s="544">
        <f t="shared" si="36"/>
        <v>10000</v>
      </c>
      <c r="J22" s="81">
        <f t="shared" si="36"/>
        <v>10000</v>
      </c>
      <c r="K22" s="552">
        <f t="shared" si="36"/>
        <v>10000</v>
      </c>
      <c r="L22" s="552">
        <f t="shared" si="36"/>
        <v>10000</v>
      </c>
      <c r="M22" s="552">
        <f t="shared" si="36"/>
        <v>10000</v>
      </c>
      <c r="N22" s="228">
        <f t="shared" si="6"/>
        <v>0</v>
      </c>
    </row>
    <row r="23" spans="1:14" ht="12.15" customHeight="1" x14ac:dyDescent="0.25">
      <c r="A23" s="999"/>
      <c r="B23" s="993"/>
      <c r="C23" s="139">
        <v>633</v>
      </c>
      <c r="D23" s="140" t="s">
        <v>841</v>
      </c>
      <c r="E23" s="217" t="s">
        <v>332</v>
      </c>
      <c r="F23" s="218"/>
      <c r="G23" s="95">
        <f t="shared" ref="G23:M23" si="37">3500-1500</f>
        <v>2000</v>
      </c>
      <c r="H23" s="95">
        <f t="shared" si="37"/>
        <v>2000</v>
      </c>
      <c r="I23" s="544">
        <f t="shared" si="37"/>
        <v>2000</v>
      </c>
      <c r="J23" s="81">
        <f t="shared" si="37"/>
        <v>2000</v>
      </c>
      <c r="K23" s="552">
        <f t="shared" si="37"/>
        <v>2000</v>
      </c>
      <c r="L23" s="552">
        <f t="shared" si="37"/>
        <v>2000</v>
      </c>
      <c r="M23" s="552">
        <f t="shared" si="37"/>
        <v>2000</v>
      </c>
      <c r="N23" s="228">
        <f t="shared" si="6"/>
        <v>0</v>
      </c>
    </row>
    <row r="24" spans="1:14" ht="12.15" customHeight="1" x14ac:dyDescent="0.25">
      <c r="A24" s="999"/>
      <c r="B24" s="993"/>
      <c r="C24" s="139">
        <v>637</v>
      </c>
      <c r="D24" s="140" t="s">
        <v>841</v>
      </c>
      <c r="E24" s="217" t="s">
        <v>322</v>
      </c>
      <c r="F24" s="218"/>
      <c r="G24" s="95">
        <f t="shared" ref="G24" si="38">SUM(G25:G26)</f>
        <v>0</v>
      </c>
      <c r="H24" s="95">
        <f t="shared" ref="H24:I24" si="39">SUM(H25:H26)</f>
        <v>0</v>
      </c>
      <c r="I24" s="544">
        <f t="shared" si="39"/>
        <v>0</v>
      </c>
      <c r="J24" s="81">
        <f t="shared" ref="J24:K24" si="40">SUM(J25:J26)</f>
        <v>0</v>
      </c>
      <c r="K24" s="552">
        <f t="shared" si="40"/>
        <v>0</v>
      </c>
      <c r="L24" s="552">
        <f t="shared" ref="L24" si="41">SUM(L25:L26)</f>
        <v>0</v>
      </c>
      <c r="M24" s="552">
        <f t="shared" ref="M24" si="42">SUM(M25:M26)</f>
        <v>0</v>
      </c>
      <c r="N24" s="228">
        <f t="shared" si="6"/>
        <v>0</v>
      </c>
    </row>
    <row r="25" spans="1:14" ht="12.15" customHeight="1" outlineLevel="1" x14ac:dyDescent="0.25">
      <c r="A25" s="999"/>
      <c r="B25" s="993"/>
      <c r="C25" s="139"/>
      <c r="D25" s="140"/>
      <c r="E25" s="217">
        <v>637004</v>
      </c>
      <c r="F25" s="218" t="s">
        <v>333</v>
      </c>
      <c r="G25" s="95">
        <v>0</v>
      </c>
      <c r="H25" s="95">
        <v>0</v>
      </c>
      <c r="I25" s="544">
        <v>0</v>
      </c>
      <c r="J25" s="81">
        <v>0</v>
      </c>
      <c r="K25" s="552">
        <v>0</v>
      </c>
      <c r="L25" s="552">
        <v>0</v>
      </c>
      <c r="M25" s="552">
        <v>0</v>
      </c>
      <c r="N25" s="228">
        <f t="shared" si="6"/>
        <v>0</v>
      </c>
    </row>
    <row r="26" spans="1:14" ht="12.15" customHeight="1" outlineLevel="1" x14ac:dyDescent="0.25">
      <c r="A26" s="999"/>
      <c r="B26" s="993"/>
      <c r="C26" s="139"/>
      <c r="D26" s="140"/>
      <c r="E26" s="217">
        <v>637013</v>
      </c>
      <c r="F26" s="218" t="s">
        <v>334</v>
      </c>
      <c r="G26" s="95">
        <v>0</v>
      </c>
      <c r="H26" s="95">
        <v>0</v>
      </c>
      <c r="I26" s="544">
        <v>0</v>
      </c>
      <c r="J26" s="81">
        <v>0</v>
      </c>
      <c r="K26" s="552">
        <v>0</v>
      </c>
      <c r="L26" s="552">
        <v>0</v>
      </c>
      <c r="M26" s="552">
        <v>0</v>
      </c>
      <c r="N26" s="228">
        <f t="shared" si="6"/>
        <v>0</v>
      </c>
    </row>
    <row r="27" spans="1:14" ht="18" customHeight="1" x14ac:dyDescent="0.25">
      <c r="A27" s="999"/>
      <c r="B27" s="924" t="s">
        <v>335</v>
      </c>
      <c r="C27" s="924"/>
      <c r="D27" s="924"/>
      <c r="E27" s="924"/>
      <c r="F27" s="925"/>
      <c r="G27" s="97">
        <f t="shared" ref="G27:M27" si="43">G28</f>
        <v>8000</v>
      </c>
      <c r="H27" s="97">
        <f t="shared" si="43"/>
        <v>8000</v>
      </c>
      <c r="I27" s="546">
        <f t="shared" si="43"/>
        <v>8000</v>
      </c>
      <c r="J27" s="83">
        <f t="shared" si="43"/>
        <v>8000</v>
      </c>
      <c r="K27" s="567">
        <f t="shared" si="43"/>
        <v>8000</v>
      </c>
      <c r="L27" s="567">
        <f t="shared" si="43"/>
        <v>8000</v>
      </c>
      <c r="M27" s="567">
        <f t="shared" si="43"/>
        <v>8000</v>
      </c>
      <c r="N27" s="232">
        <f t="shared" si="6"/>
        <v>0</v>
      </c>
    </row>
    <row r="28" spans="1:14" ht="12.15" customHeight="1" x14ac:dyDescent="0.25">
      <c r="A28" s="999"/>
      <c r="B28" s="993"/>
      <c r="C28" s="139">
        <v>637</v>
      </c>
      <c r="D28" s="152" t="s">
        <v>842</v>
      </c>
      <c r="E28" s="333" t="s">
        <v>322</v>
      </c>
      <c r="F28" s="331"/>
      <c r="G28" s="225">
        <f t="shared" ref="G28" si="44">SUM(G29:G32)</f>
        <v>8000</v>
      </c>
      <c r="H28" s="225">
        <f t="shared" ref="H28:I28" si="45">SUM(H29:H32)</f>
        <v>8000</v>
      </c>
      <c r="I28" s="547">
        <f t="shared" si="45"/>
        <v>8000</v>
      </c>
      <c r="J28" s="636">
        <f t="shared" ref="J28:K28" si="46">SUM(J29:J32)</f>
        <v>8000</v>
      </c>
      <c r="K28" s="693">
        <f t="shared" si="46"/>
        <v>8000</v>
      </c>
      <c r="L28" s="693">
        <f t="shared" ref="L28" si="47">SUM(L29:L32)</f>
        <v>8000</v>
      </c>
      <c r="M28" s="693">
        <f t="shared" ref="M28" si="48">SUM(M29:M32)</f>
        <v>8000</v>
      </c>
      <c r="N28" s="224">
        <f t="shared" si="6"/>
        <v>0</v>
      </c>
    </row>
    <row r="29" spans="1:14" ht="12" customHeight="1" outlineLevel="1" x14ac:dyDescent="0.25">
      <c r="A29" s="999"/>
      <c r="B29" s="993"/>
      <c r="C29" s="139"/>
      <c r="D29" s="152"/>
      <c r="E29" s="333">
        <v>637002</v>
      </c>
      <c r="F29" s="331" t="s">
        <v>336</v>
      </c>
      <c r="G29" s="334">
        <v>8000</v>
      </c>
      <c r="H29" s="334">
        <v>8000</v>
      </c>
      <c r="I29" s="548">
        <v>8000</v>
      </c>
      <c r="J29" s="637">
        <v>8000</v>
      </c>
      <c r="K29" s="694">
        <v>8000</v>
      </c>
      <c r="L29" s="694">
        <v>8000</v>
      </c>
      <c r="M29" s="694">
        <v>8000</v>
      </c>
      <c r="N29" s="736">
        <f t="shared" si="6"/>
        <v>0</v>
      </c>
    </row>
    <row r="30" spans="1:14" ht="12" customHeight="1" outlineLevel="1" x14ac:dyDescent="0.25">
      <c r="A30" s="999"/>
      <c r="B30" s="993"/>
      <c r="C30" s="139"/>
      <c r="D30" s="152"/>
      <c r="E30" s="217">
        <v>637005</v>
      </c>
      <c r="F30" s="332" t="s">
        <v>337</v>
      </c>
      <c r="G30" s="120"/>
      <c r="H30" s="120"/>
      <c r="I30" s="549"/>
      <c r="J30" s="82"/>
      <c r="K30" s="241"/>
      <c r="L30" s="241"/>
      <c r="M30" s="241"/>
      <c r="N30" s="229">
        <f t="shared" si="6"/>
        <v>0</v>
      </c>
    </row>
    <row r="31" spans="1:14" ht="12" customHeight="1" outlineLevel="1" x14ac:dyDescent="0.25">
      <c r="A31" s="999"/>
      <c r="B31" s="993"/>
      <c r="C31" s="139"/>
      <c r="D31" s="152"/>
      <c r="E31" s="217">
        <v>637005</v>
      </c>
      <c r="F31" s="332" t="s">
        <v>338</v>
      </c>
      <c r="G31" s="225">
        <f t="shared" ref="G31:M31" si="49">2000-2000</f>
        <v>0</v>
      </c>
      <c r="H31" s="225">
        <f t="shared" si="49"/>
        <v>0</v>
      </c>
      <c r="I31" s="547">
        <f t="shared" si="49"/>
        <v>0</v>
      </c>
      <c r="J31" s="636">
        <f t="shared" si="49"/>
        <v>0</v>
      </c>
      <c r="K31" s="693">
        <f t="shared" si="49"/>
        <v>0</v>
      </c>
      <c r="L31" s="693">
        <f t="shared" si="49"/>
        <v>0</v>
      </c>
      <c r="M31" s="693">
        <f t="shared" si="49"/>
        <v>0</v>
      </c>
      <c r="N31" s="224">
        <f t="shared" si="6"/>
        <v>0</v>
      </c>
    </row>
    <row r="32" spans="1:14" ht="12" customHeight="1" outlineLevel="1" x14ac:dyDescent="0.25">
      <c r="A32" s="999"/>
      <c r="B32" s="993"/>
      <c r="C32" s="139"/>
      <c r="D32" s="152"/>
      <c r="E32" s="333">
        <v>637011</v>
      </c>
      <c r="F32" s="331" t="s">
        <v>339</v>
      </c>
      <c r="G32" s="225">
        <v>0</v>
      </c>
      <c r="H32" s="225">
        <v>0</v>
      </c>
      <c r="I32" s="547">
        <v>0</v>
      </c>
      <c r="J32" s="636">
        <v>0</v>
      </c>
      <c r="K32" s="693">
        <v>0</v>
      </c>
      <c r="L32" s="693">
        <v>0</v>
      </c>
      <c r="M32" s="693">
        <v>0</v>
      </c>
      <c r="N32" s="224">
        <f t="shared" si="6"/>
        <v>0</v>
      </c>
    </row>
    <row r="33" spans="1:14" ht="18" customHeight="1" x14ac:dyDescent="0.25">
      <c r="A33" s="999"/>
      <c r="B33" s="924" t="s">
        <v>340</v>
      </c>
      <c r="C33" s="924"/>
      <c r="D33" s="924"/>
      <c r="E33" s="924"/>
      <c r="F33" s="925"/>
      <c r="G33" s="102">
        <f t="shared" ref="G33:L33" si="50">SUM(G34:G35)</f>
        <v>12400</v>
      </c>
      <c r="H33" s="102">
        <f t="shared" si="50"/>
        <v>12400</v>
      </c>
      <c r="I33" s="550">
        <f t="shared" si="50"/>
        <v>12400</v>
      </c>
      <c r="J33" s="631">
        <f t="shared" si="50"/>
        <v>13698</v>
      </c>
      <c r="K33" s="695">
        <f t="shared" si="50"/>
        <v>13698</v>
      </c>
      <c r="L33" s="695">
        <f t="shared" si="50"/>
        <v>13698</v>
      </c>
      <c r="M33" s="695">
        <f t="shared" ref="M33" si="51">SUM(M34:M35)</f>
        <v>13698</v>
      </c>
      <c r="N33" s="237">
        <f t="shared" si="6"/>
        <v>0</v>
      </c>
    </row>
    <row r="34" spans="1:14" ht="12.15" customHeight="1" x14ac:dyDescent="0.25">
      <c r="A34" s="999"/>
      <c r="B34" s="148"/>
      <c r="C34" s="168">
        <v>642</v>
      </c>
      <c r="D34" s="156" t="s">
        <v>840</v>
      </c>
      <c r="E34" s="456" t="s">
        <v>341</v>
      </c>
      <c r="F34" s="159"/>
      <c r="G34" s="94">
        <f>7900+4500</f>
        <v>12400</v>
      </c>
      <c r="H34" s="94">
        <f>7900+4500</f>
        <v>12400</v>
      </c>
      <c r="I34" s="243">
        <f>7900+4500</f>
        <v>12400</v>
      </c>
      <c r="J34" s="80">
        <f>7900+4500+1298</f>
        <v>13698</v>
      </c>
      <c r="K34" s="242">
        <f>7900+4500+1298</f>
        <v>13698</v>
      </c>
      <c r="L34" s="242">
        <f>7900+4500+1298</f>
        <v>13698</v>
      </c>
      <c r="M34" s="242">
        <f>7900+4500+1298</f>
        <v>13698</v>
      </c>
      <c r="N34" s="227">
        <f t="shared" si="6"/>
        <v>0</v>
      </c>
    </row>
    <row r="35" spans="1:14" ht="12.15" customHeight="1" outlineLevel="1" x14ac:dyDescent="0.25">
      <c r="A35" s="1000"/>
      <c r="B35" s="138"/>
      <c r="C35" s="167"/>
      <c r="D35" s="212"/>
      <c r="E35" s="1044" t="s">
        <v>751</v>
      </c>
      <c r="F35" s="457"/>
      <c r="G35" s="420">
        <v>0</v>
      </c>
      <c r="H35" s="420">
        <v>0</v>
      </c>
      <c r="I35" s="1043">
        <v>0</v>
      </c>
      <c r="J35" s="635">
        <v>0</v>
      </c>
      <c r="K35" s="692">
        <v>0</v>
      </c>
      <c r="L35" s="692">
        <v>0</v>
      </c>
      <c r="M35" s="692">
        <v>0</v>
      </c>
      <c r="N35" s="226">
        <f t="shared" si="6"/>
        <v>0</v>
      </c>
    </row>
    <row r="36" spans="1:14" s="135" customFormat="1" ht="19.95" customHeight="1" x14ac:dyDescent="0.25">
      <c r="A36" s="949" t="s">
        <v>342</v>
      </c>
      <c r="B36" s="950"/>
      <c r="C36" s="950"/>
      <c r="D36" s="950"/>
      <c r="E36" s="950"/>
      <c r="F36" s="951"/>
      <c r="G36" s="474">
        <f t="shared" ref="G36:L36" si="52">G37+G42</f>
        <v>3000</v>
      </c>
      <c r="H36" s="474">
        <f t="shared" si="52"/>
        <v>3000</v>
      </c>
      <c r="I36" s="551">
        <f t="shared" si="52"/>
        <v>3000</v>
      </c>
      <c r="J36" s="459">
        <f t="shared" si="52"/>
        <v>3000</v>
      </c>
      <c r="K36" s="696">
        <f t="shared" si="52"/>
        <v>3000</v>
      </c>
      <c r="L36" s="696">
        <f t="shared" si="52"/>
        <v>3000</v>
      </c>
      <c r="M36" s="696">
        <f t="shared" ref="M36" si="53">M37+M42</f>
        <v>3000</v>
      </c>
      <c r="N36" s="455">
        <f t="shared" si="6"/>
        <v>0</v>
      </c>
    </row>
    <row r="37" spans="1:14" s="136" customFormat="1" ht="18" customHeight="1" x14ac:dyDescent="0.25">
      <c r="A37" s="996"/>
      <c r="B37" s="924" t="s">
        <v>343</v>
      </c>
      <c r="C37" s="924"/>
      <c r="D37" s="924"/>
      <c r="E37" s="924"/>
      <c r="F37" s="925"/>
      <c r="G37" s="102">
        <f t="shared" ref="G37" si="54">G38+G40</f>
        <v>0</v>
      </c>
      <c r="H37" s="102">
        <f t="shared" ref="H37:I37" si="55">H38+H40</f>
        <v>0</v>
      </c>
      <c r="I37" s="550">
        <f t="shared" si="55"/>
        <v>0</v>
      </c>
      <c r="J37" s="631">
        <f t="shared" ref="J37:K37" si="56">J38+J40</f>
        <v>0</v>
      </c>
      <c r="K37" s="695">
        <f t="shared" si="56"/>
        <v>0</v>
      </c>
      <c r="L37" s="695">
        <f t="shared" ref="L37" si="57">L38+L40</f>
        <v>0</v>
      </c>
      <c r="M37" s="695">
        <f t="shared" ref="M37" si="58">M38+M40</f>
        <v>0</v>
      </c>
      <c r="N37" s="237">
        <f t="shared" si="6"/>
        <v>0</v>
      </c>
    </row>
    <row r="38" spans="1:14" ht="15" customHeight="1" x14ac:dyDescent="0.25">
      <c r="A38" s="997"/>
      <c r="B38" s="912"/>
      <c r="C38" s="915" t="s">
        <v>344</v>
      </c>
      <c r="D38" s="994"/>
      <c r="E38" s="994"/>
      <c r="F38" s="995"/>
      <c r="G38" s="98">
        <f t="shared" ref="G38:M38" si="59">G39</f>
        <v>0</v>
      </c>
      <c r="H38" s="98">
        <f t="shared" si="59"/>
        <v>0</v>
      </c>
      <c r="I38" s="543">
        <f t="shared" si="59"/>
        <v>0</v>
      </c>
      <c r="J38" s="86">
        <f t="shared" si="59"/>
        <v>0</v>
      </c>
      <c r="K38" s="566">
        <f t="shared" si="59"/>
        <v>0</v>
      </c>
      <c r="L38" s="566">
        <f t="shared" si="59"/>
        <v>0</v>
      </c>
      <c r="M38" s="566">
        <f t="shared" si="59"/>
        <v>0</v>
      </c>
      <c r="N38" s="231">
        <f t="shared" si="6"/>
        <v>0</v>
      </c>
    </row>
    <row r="39" spans="1:14" ht="12.15" customHeight="1" x14ac:dyDescent="0.25">
      <c r="A39" s="997"/>
      <c r="B39" s="913"/>
      <c r="C39" s="161">
        <v>632</v>
      </c>
      <c r="D39" s="140" t="s">
        <v>840</v>
      </c>
      <c r="E39" s="141" t="s">
        <v>345</v>
      </c>
      <c r="F39" s="142"/>
      <c r="G39" s="475"/>
      <c r="H39" s="476"/>
      <c r="I39" s="545"/>
      <c r="J39" s="475"/>
      <c r="K39" s="517"/>
      <c r="L39" s="517"/>
      <c r="M39" s="517"/>
      <c r="N39" s="477">
        <f t="shared" si="6"/>
        <v>0</v>
      </c>
    </row>
    <row r="40" spans="1:14" ht="15" customHeight="1" x14ac:dyDescent="0.25">
      <c r="A40" s="997"/>
      <c r="B40" s="913"/>
      <c r="C40" s="915" t="s">
        <v>346</v>
      </c>
      <c r="D40" s="994"/>
      <c r="E40" s="994"/>
      <c r="F40" s="995"/>
      <c r="G40" s="98">
        <f t="shared" ref="G40:M40" si="60">G41</f>
        <v>0</v>
      </c>
      <c r="H40" s="98">
        <f t="shared" si="60"/>
        <v>0</v>
      </c>
      <c r="I40" s="543">
        <f t="shared" si="60"/>
        <v>0</v>
      </c>
      <c r="J40" s="86">
        <f t="shared" si="60"/>
        <v>0</v>
      </c>
      <c r="K40" s="566">
        <f t="shared" si="60"/>
        <v>0</v>
      </c>
      <c r="L40" s="566">
        <f t="shared" si="60"/>
        <v>0</v>
      </c>
      <c r="M40" s="566">
        <f t="shared" si="60"/>
        <v>0</v>
      </c>
      <c r="N40" s="231">
        <f t="shared" si="6"/>
        <v>0</v>
      </c>
    </row>
    <row r="41" spans="1:14" ht="12.15" customHeight="1" x14ac:dyDescent="0.25">
      <c r="A41" s="997"/>
      <c r="B41" s="922"/>
      <c r="C41" s="139">
        <v>637</v>
      </c>
      <c r="D41" s="140" t="s">
        <v>843</v>
      </c>
      <c r="E41" s="141" t="s">
        <v>347</v>
      </c>
      <c r="F41" s="142"/>
      <c r="G41" s="475"/>
      <c r="H41" s="476"/>
      <c r="I41" s="545"/>
      <c r="J41" s="475"/>
      <c r="K41" s="517"/>
      <c r="L41" s="517"/>
      <c r="M41" s="517"/>
      <c r="N41" s="477">
        <f t="shared" si="6"/>
        <v>0</v>
      </c>
    </row>
    <row r="42" spans="1:14" ht="18" customHeight="1" x14ac:dyDescent="0.25">
      <c r="A42" s="997"/>
      <c r="B42" s="938" t="s">
        <v>752</v>
      </c>
      <c r="C42" s="938"/>
      <c r="D42" s="938"/>
      <c r="E42" s="938"/>
      <c r="F42" s="939"/>
      <c r="G42" s="102">
        <f t="shared" ref="G42:M42" si="61">G43</f>
        <v>3000</v>
      </c>
      <c r="H42" s="102">
        <f t="shared" si="61"/>
        <v>3000</v>
      </c>
      <c r="I42" s="550">
        <f t="shared" si="61"/>
        <v>3000</v>
      </c>
      <c r="J42" s="631">
        <f t="shared" si="61"/>
        <v>3000</v>
      </c>
      <c r="K42" s="695">
        <f t="shared" si="61"/>
        <v>3000</v>
      </c>
      <c r="L42" s="695">
        <f t="shared" si="61"/>
        <v>3000</v>
      </c>
      <c r="M42" s="695">
        <f t="shared" si="61"/>
        <v>3000</v>
      </c>
      <c r="N42" s="237">
        <f t="shared" si="6"/>
        <v>0</v>
      </c>
    </row>
    <row r="43" spans="1:14" ht="12.15" customHeight="1" x14ac:dyDescent="0.25">
      <c r="A43" s="997"/>
      <c r="B43" s="196"/>
      <c r="C43" s="167">
        <v>633</v>
      </c>
      <c r="D43" s="124" t="s">
        <v>840</v>
      </c>
      <c r="E43" s="472" t="s">
        <v>529</v>
      </c>
      <c r="F43" s="473"/>
      <c r="G43" s="95">
        <v>3000</v>
      </c>
      <c r="H43" s="95">
        <v>3000</v>
      </c>
      <c r="I43" s="544">
        <v>3000</v>
      </c>
      <c r="J43" s="81">
        <v>3000</v>
      </c>
      <c r="K43" s="552">
        <v>3000</v>
      </c>
      <c r="L43" s="552">
        <v>3000</v>
      </c>
      <c r="M43" s="552">
        <v>3000</v>
      </c>
      <c r="N43" s="228">
        <f t="shared" si="6"/>
        <v>0</v>
      </c>
    </row>
    <row r="44" spans="1:14" s="135" customFormat="1" ht="19.95" customHeight="1" x14ac:dyDescent="0.25">
      <c r="A44" s="949" t="s">
        <v>348</v>
      </c>
      <c r="B44" s="950"/>
      <c r="C44" s="950"/>
      <c r="D44" s="950"/>
      <c r="E44" s="950"/>
      <c r="F44" s="951"/>
      <c r="G44" s="474">
        <f t="shared" ref="G44" si="62">G45+G76+G80+G96+G111</f>
        <v>237209</v>
      </c>
      <c r="H44" s="474">
        <f t="shared" ref="H44:I44" si="63">H45+H76+H80+H96+H111</f>
        <v>237209</v>
      </c>
      <c r="I44" s="551">
        <f t="shared" si="63"/>
        <v>237209</v>
      </c>
      <c r="J44" s="459">
        <f t="shared" ref="J44:K44" si="64">J45+J76+J80+J96+J111</f>
        <v>241571</v>
      </c>
      <c r="K44" s="696">
        <f t="shared" si="64"/>
        <v>241643</v>
      </c>
      <c r="L44" s="696">
        <f t="shared" ref="L44" si="65">L45+L76+L80+L96+L111</f>
        <v>244150</v>
      </c>
      <c r="M44" s="696">
        <f t="shared" ref="M44" si="66">M45+M76+M80+M96+M111</f>
        <v>243581</v>
      </c>
      <c r="N44" s="455">
        <f t="shared" si="6"/>
        <v>-569</v>
      </c>
    </row>
    <row r="45" spans="1:14" s="136" customFormat="1" ht="18" customHeight="1" x14ac:dyDescent="0.25">
      <c r="A45" s="996"/>
      <c r="B45" s="920" t="s">
        <v>753</v>
      </c>
      <c r="C45" s="920"/>
      <c r="D45" s="920"/>
      <c r="E45" s="920"/>
      <c r="F45" s="921"/>
      <c r="G45" s="223">
        <f t="shared" ref="G45:L45" si="67">G46+G53+G58+G62+G68+G71</f>
        <v>153712</v>
      </c>
      <c r="H45" s="100">
        <f t="shared" si="67"/>
        <v>153712</v>
      </c>
      <c r="I45" s="122">
        <f t="shared" si="67"/>
        <v>153712</v>
      </c>
      <c r="J45" s="638">
        <f t="shared" si="67"/>
        <v>153712</v>
      </c>
      <c r="K45" s="697">
        <f t="shared" si="67"/>
        <v>153712</v>
      </c>
      <c r="L45" s="697">
        <f t="shared" si="67"/>
        <v>153712</v>
      </c>
      <c r="M45" s="697">
        <f t="shared" ref="M45" si="68">M46+M53+M58+M62+M68+M71</f>
        <v>151735</v>
      </c>
      <c r="N45" s="235">
        <f t="shared" si="6"/>
        <v>-1977</v>
      </c>
    </row>
    <row r="46" spans="1:14" ht="12.15" customHeight="1" x14ac:dyDescent="0.25">
      <c r="A46" s="997"/>
      <c r="B46" s="123"/>
      <c r="C46" s="168">
        <v>632</v>
      </c>
      <c r="D46" s="169" t="s">
        <v>840</v>
      </c>
      <c r="E46" s="181" t="s">
        <v>350</v>
      </c>
      <c r="F46" s="372"/>
      <c r="G46" s="120">
        <f t="shared" ref="G46:L46" si="69">SUM(G47:G52)</f>
        <v>69920</v>
      </c>
      <c r="H46" s="120">
        <f t="shared" si="69"/>
        <v>69920</v>
      </c>
      <c r="I46" s="549">
        <f t="shared" si="69"/>
        <v>69920</v>
      </c>
      <c r="J46" s="82">
        <f t="shared" si="69"/>
        <v>69920</v>
      </c>
      <c r="K46" s="241">
        <f t="shared" si="69"/>
        <v>69920</v>
      </c>
      <c r="L46" s="241">
        <f t="shared" si="69"/>
        <v>69920</v>
      </c>
      <c r="M46" s="241">
        <f t="shared" ref="M46" si="70">SUM(M47:M52)</f>
        <v>69920</v>
      </c>
      <c r="N46" s="229">
        <f t="shared" si="6"/>
        <v>0</v>
      </c>
    </row>
    <row r="47" spans="1:14" ht="12.15" customHeight="1" outlineLevel="1" x14ac:dyDescent="0.25">
      <c r="A47" s="997"/>
      <c r="B47" s="196"/>
      <c r="C47" s="139"/>
      <c r="D47" s="169"/>
      <c r="E47" s="142" t="s">
        <v>755</v>
      </c>
      <c r="F47" s="142"/>
      <c r="G47" s="120">
        <v>25000</v>
      </c>
      <c r="H47" s="120">
        <v>25000</v>
      </c>
      <c r="I47" s="549">
        <v>25000</v>
      </c>
      <c r="J47" s="82">
        <v>25000</v>
      </c>
      <c r="K47" s="241">
        <v>25000</v>
      </c>
      <c r="L47" s="241">
        <v>25000</v>
      </c>
      <c r="M47" s="241">
        <v>25000</v>
      </c>
      <c r="N47" s="229">
        <f t="shared" si="6"/>
        <v>0</v>
      </c>
    </row>
    <row r="48" spans="1:14" ht="12.15" customHeight="1" outlineLevel="1" x14ac:dyDescent="0.25">
      <c r="A48" s="997"/>
      <c r="B48" s="196"/>
      <c r="C48" s="139"/>
      <c r="D48" s="169"/>
      <c r="E48" s="142" t="s">
        <v>756</v>
      </c>
      <c r="F48" s="142"/>
      <c r="G48" s="120">
        <v>15000</v>
      </c>
      <c r="H48" s="120">
        <v>15000</v>
      </c>
      <c r="I48" s="549">
        <v>15000</v>
      </c>
      <c r="J48" s="82">
        <v>15000</v>
      </c>
      <c r="K48" s="241">
        <v>15000</v>
      </c>
      <c r="L48" s="241">
        <v>15000</v>
      </c>
      <c r="M48" s="241">
        <v>15000</v>
      </c>
      <c r="N48" s="229">
        <f t="shared" si="6"/>
        <v>0</v>
      </c>
    </row>
    <row r="49" spans="1:14" ht="12.15" customHeight="1" outlineLevel="1" x14ac:dyDescent="0.25">
      <c r="A49" s="997"/>
      <c r="B49" s="196"/>
      <c r="C49" s="139"/>
      <c r="D49" s="169"/>
      <c r="E49" s="142" t="s">
        <v>757</v>
      </c>
      <c r="F49" s="142"/>
      <c r="G49" s="120">
        <v>8000</v>
      </c>
      <c r="H49" s="120">
        <v>8000</v>
      </c>
      <c r="I49" s="549">
        <v>8000</v>
      </c>
      <c r="J49" s="82">
        <v>8000</v>
      </c>
      <c r="K49" s="241">
        <v>8000</v>
      </c>
      <c r="L49" s="241">
        <v>8000</v>
      </c>
      <c r="M49" s="241">
        <v>8000</v>
      </c>
      <c r="N49" s="229">
        <f t="shared" si="6"/>
        <v>0</v>
      </c>
    </row>
    <row r="50" spans="1:14" ht="12.15" customHeight="1" outlineLevel="1" x14ac:dyDescent="0.25">
      <c r="A50" s="997"/>
      <c r="B50" s="196"/>
      <c r="C50" s="139"/>
      <c r="D50" s="169"/>
      <c r="E50" s="142" t="s">
        <v>351</v>
      </c>
      <c r="F50" s="142"/>
      <c r="G50" s="120">
        <v>10000</v>
      </c>
      <c r="H50" s="120">
        <v>10000</v>
      </c>
      <c r="I50" s="549">
        <v>10000</v>
      </c>
      <c r="J50" s="82">
        <v>10000</v>
      </c>
      <c r="K50" s="241">
        <v>10000</v>
      </c>
      <c r="L50" s="241">
        <v>10000</v>
      </c>
      <c r="M50" s="241">
        <v>10000</v>
      </c>
      <c r="N50" s="229">
        <f t="shared" si="6"/>
        <v>0</v>
      </c>
    </row>
    <row r="51" spans="1:14" ht="12.15" customHeight="1" outlineLevel="1" x14ac:dyDescent="0.25">
      <c r="A51" s="997"/>
      <c r="B51" s="196"/>
      <c r="C51" s="139"/>
      <c r="D51" s="169"/>
      <c r="E51" s="142" t="s">
        <v>352</v>
      </c>
      <c r="F51" s="142"/>
      <c r="G51" s="120">
        <v>10000</v>
      </c>
      <c r="H51" s="120">
        <v>10000</v>
      </c>
      <c r="I51" s="549">
        <v>10000</v>
      </c>
      <c r="J51" s="82">
        <v>10000</v>
      </c>
      <c r="K51" s="241">
        <v>10000</v>
      </c>
      <c r="L51" s="241">
        <v>10000</v>
      </c>
      <c r="M51" s="241">
        <v>10000</v>
      </c>
      <c r="N51" s="229">
        <f t="shared" si="6"/>
        <v>0</v>
      </c>
    </row>
    <row r="52" spans="1:14" ht="12.15" customHeight="1" outlineLevel="1" x14ac:dyDescent="0.25">
      <c r="A52" s="997"/>
      <c r="B52" s="196"/>
      <c r="C52" s="139"/>
      <c r="D52" s="169"/>
      <c r="E52" s="345" t="s">
        <v>758</v>
      </c>
      <c r="F52" s="218"/>
      <c r="G52" s="120">
        <v>1920</v>
      </c>
      <c r="H52" s="120">
        <v>1920</v>
      </c>
      <c r="I52" s="549">
        <v>1920</v>
      </c>
      <c r="J52" s="82">
        <v>1920</v>
      </c>
      <c r="K52" s="241">
        <v>1920</v>
      </c>
      <c r="L52" s="241">
        <v>1920</v>
      </c>
      <c r="M52" s="241">
        <v>1920</v>
      </c>
      <c r="N52" s="229">
        <f t="shared" si="6"/>
        <v>0</v>
      </c>
    </row>
    <row r="53" spans="1:14" ht="12.15" customHeight="1" x14ac:dyDescent="0.25">
      <c r="A53" s="997"/>
      <c r="B53" s="196"/>
      <c r="C53" s="139">
        <v>633</v>
      </c>
      <c r="D53" s="169" t="s">
        <v>840</v>
      </c>
      <c r="E53" s="345" t="s">
        <v>353</v>
      </c>
      <c r="F53" s="218"/>
      <c r="G53" s="120">
        <f t="shared" ref="G53:L53" si="71">SUM(G54:G57)</f>
        <v>16900</v>
      </c>
      <c r="H53" s="120">
        <f t="shared" si="71"/>
        <v>16900</v>
      </c>
      <c r="I53" s="549">
        <f t="shared" si="71"/>
        <v>16900</v>
      </c>
      <c r="J53" s="82">
        <f t="shared" si="71"/>
        <v>16900</v>
      </c>
      <c r="K53" s="241">
        <f t="shared" si="71"/>
        <v>16900</v>
      </c>
      <c r="L53" s="241">
        <f t="shared" si="71"/>
        <v>16900</v>
      </c>
      <c r="M53" s="241">
        <f t="shared" ref="M53" si="72">SUM(M54:M57)</f>
        <v>16360</v>
      </c>
      <c r="N53" s="229">
        <f t="shared" si="6"/>
        <v>-540</v>
      </c>
    </row>
    <row r="54" spans="1:14" ht="12.15" customHeight="1" outlineLevel="1" x14ac:dyDescent="0.25">
      <c r="A54" s="997"/>
      <c r="B54" s="196"/>
      <c r="C54" s="139"/>
      <c r="D54" s="169"/>
      <c r="E54" s="142" t="s">
        <v>354</v>
      </c>
      <c r="F54" s="142"/>
      <c r="G54" s="120">
        <f t="shared" ref="G54:M54" si="73">19000-7000</f>
        <v>12000</v>
      </c>
      <c r="H54" s="120">
        <f t="shared" si="73"/>
        <v>12000</v>
      </c>
      <c r="I54" s="549">
        <f t="shared" si="73"/>
        <v>12000</v>
      </c>
      <c r="J54" s="82">
        <f t="shared" si="73"/>
        <v>12000</v>
      </c>
      <c r="K54" s="241">
        <f t="shared" si="73"/>
        <v>12000</v>
      </c>
      <c r="L54" s="241">
        <f t="shared" si="73"/>
        <v>12000</v>
      </c>
      <c r="M54" s="241">
        <f t="shared" si="73"/>
        <v>12000</v>
      </c>
      <c r="N54" s="229">
        <f t="shared" si="6"/>
        <v>0</v>
      </c>
    </row>
    <row r="55" spans="1:14" ht="12.15" customHeight="1" outlineLevel="1" x14ac:dyDescent="0.25">
      <c r="A55" s="997"/>
      <c r="B55" s="196"/>
      <c r="C55" s="139"/>
      <c r="D55" s="169"/>
      <c r="E55" s="142" t="s">
        <v>355</v>
      </c>
      <c r="F55" s="142"/>
      <c r="G55" s="475"/>
      <c r="H55" s="475"/>
      <c r="I55" s="517"/>
      <c r="J55" s="475"/>
      <c r="K55" s="517"/>
      <c r="L55" s="517"/>
      <c r="M55" s="517"/>
      <c r="N55" s="477">
        <f t="shared" si="6"/>
        <v>0</v>
      </c>
    </row>
    <row r="56" spans="1:14" ht="12.15" customHeight="1" outlineLevel="1" x14ac:dyDescent="0.25">
      <c r="A56" s="997"/>
      <c r="B56" s="196"/>
      <c r="C56" s="139"/>
      <c r="D56" s="169"/>
      <c r="E56" s="142" t="s">
        <v>369</v>
      </c>
      <c r="F56" s="142"/>
      <c r="G56" s="120">
        <v>2300</v>
      </c>
      <c r="H56" s="120">
        <v>2300</v>
      </c>
      <c r="I56" s="549">
        <v>2300</v>
      </c>
      <c r="J56" s="82">
        <v>2300</v>
      </c>
      <c r="K56" s="241">
        <v>2300</v>
      </c>
      <c r="L56" s="241">
        <v>2300</v>
      </c>
      <c r="M56" s="241">
        <v>1760</v>
      </c>
      <c r="N56" s="229">
        <f t="shared" si="6"/>
        <v>-540</v>
      </c>
    </row>
    <row r="57" spans="1:14" ht="12.15" customHeight="1" outlineLevel="1" x14ac:dyDescent="0.25">
      <c r="A57" s="997"/>
      <c r="B57" s="196"/>
      <c r="C57" s="139"/>
      <c r="D57" s="169"/>
      <c r="E57" s="142" t="s">
        <v>370</v>
      </c>
      <c r="F57" s="142"/>
      <c r="G57" s="120">
        <v>2600</v>
      </c>
      <c r="H57" s="120">
        <v>2600</v>
      </c>
      <c r="I57" s="549">
        <v>2600</v>
      </c>
      <c r="J57" s="82">
        <v>2600</v>
      </c>
      <c r="K57" s="241">
        <v>2600</v>
      </c>
      <c r="L57" s="241">
        <v>2600</v>
      </c>
      <c r="M57" s="241">
        <v>2600</v>
      </c>
      <c r="N57" s="229">
        <f t="shared" si="6"/>
        <v>0</v>
      </c>
    </row>
    <row r="58" spans="1:14" ht="12.15" customHeight="1" x14ac:dyDescent="0.25">
      <c r="A58" s="997"/>
      <c r="B58" s="196"/>
      <c r="C58" s="139">
        <v>634</v>
      </c>
      <c r="D58" s="169" t="s">
        <v>840</v>
      </c>
      <c r="E58" s="181" t="s">
        <v>362</v>
      </c>
      <c r="F58" s="218"/>
      <c r="G58" s="120">
        <f t="shared" ref="G58:L58" si="74">SUM(G59:G61)</f>
        <v>21000</v>
      </c>
      <c r="H58" s="120">
        <f t="shared" si="74"/>
        <v>21000</v>
      </c>
      <c r="I58" s="549">
        <f t="shared" si="74"/>
        <v>21000</v>
      </c>
      <c r="J58" s="82">
        <f t="shared" si="74"/>
        <v>21000</v>
      </c>
      <c r="K58" s="241">
        <f t="shared" si="74"/>
        <v>21000</v>
      </c>
      <c r="L58" s="241">
        <f t="shared" si="74"/>
        <v>21000</v>
      </c>
      <c r="M58" s="241">
        <f t="shared" ref="M58" si="75">SUM(M59:M61)</f>
        <v>18823</v>
      </c>
      <c r="N58" s="229">
        <f t="shared" si="6"/>
        <v>-2177</v>
      </c>
    </row>
    <row r="59" spans="1:14" ht="12.15" customHeight="1" outlineLevel="1" x14ac:dyDescent="0.25">
      <c r="A59" s="997"/>
      <c r="B59" s="196"/>
      <c r="C59" s="139"/>
      <c r="D59" s="169"/>
      <c r="E59" s="142" t="s">
        <v>363</v>
      </c>
      <c r="F59" s="142"/>
      <c r="G59" s="120">
        <v>4500</v>
      </c>
      <c r="H59" s="120">
        <v>4500</v>
      </c>
      <c r="I59" s="549">
        <v>4500</v>
      </c>
      <c r="J59" s="82">
        <v>4500</v>
      </c>
      <c r="K59" s="241">
        <v>4500</v>
      </c>
      <c r="L59" s="241">
        <v>4500</v>
      </c>
      <c r="M59" s="241">
        <v>4500</v>
      </c>
      <c r="N59" s="229">
        <f t="shared" si="6"/>
        <v>0</v>
      </c>
    </row>
    <row r="60" spans="1:14" ht="12.15" customHeight="1" outlineLevel="1" x14ac:dyDescent="0.25">
      <c r="A60" s="997"/>
      <c r="B60" s="196"/>
      <c r="C60" s="139"/>
      <c r="D60" s="169"/>
      <c r="E60" s="142" t="s">
        <v>364</v>
      </c>
      <c r="F60" s="142"/>
      <c r="G60" s="120">
        <v>4500</v>
      </c>
      <c r="H60" s="120">
        <v>4500</v>
      </c>
      <c r="I60" s="549">
        <v>4500</v>
      </c>
      <c r="J60" s="82">
        <v>4500</v>
      </c>
      <c r="K60" s="241">
        <v>4500</v>
      </c>
      <c r="L60" s="241">
        <v>4500</v>
      </c>
      <c r="M60" s="241">
        <f>4500-1000</f>
        <v>3500</v>
      </c>
      <c r="N60" s="229">
        <f t="shared" si="6"/>
        <v>-1000</v>
      </c>
    </row>
    <row r="61" spans="1:14" ht="12.15" customHeight="1" outlineLevel="1" x14ac:dyDescent="0.25">
      <c r="A61" s="997"/>
      <c r="B61" s="196"/>
      <c r="C61" s="139"/>
      <c r="D61" s="169"/>
      <c r="E61" s="218" t="s">
        <v>748</v>
      </c>
      <c r="F61" s="142"/>
      <c r="G61" s="120">
        <v>12000</v>
      </c>
      <c r="H61" s="120">
        <v>12000</v>
      </c>
      <c r="I61" s="549">
        <v>12000</v>
      </c>
      <c r="J61" s="82">
        <v>12000</v>
      </c>
      <c r="K61" s="241">
        <v>12000</v>
      </c>
      <c r="L61" s="241">
        <v>12000</v>
      </c>
      <c r="M61" s="241">
        <f>12000-1000-177</f>
        <v>10823</v>
      </c>
      <c r="N61" s="1039">
        <f t="shared" si="6"/>
        <v>-1177</v>
      </c>
    </row>
    <row r="62" spans="1:14" ht="12.15" customHeight="1" x14ac:dyDescent="0.25">
      <c r="A62" s="997"/>
      <c r="B62" s="196"/>
      <c r="C62" s="139">
        <v>635</v>
      </c>
      <c r="D62" s="169" t="s">
        <v>840</v>
      </c>
      <c r="E62" s="142" t="s">
        <v>356</v>
      </c>
      <c r="F62" s="142"/>
      <c r="G62" s="120">
        <f t="shared" ref="G62:L62" si="76">SUM(G63:G67)</f>
        <v>4440</v>
      </c>
      <c r="H62" s="120">
        <f t="shared" si="76"/>
        <v>4440</v>
      </c>
      <c r="I62" s="549">
        <f t="shared" si="76"/>
        <v>4440</v>
      </c>
      <c r="J62" s="82">
        <f t="shared" si="76"/>
        <v>4440</v>
      </c>
      <c r="K62" s="241">
        <f t="shared" si="76"/>
        <v>4440</v>
      </c>
      <c r="L62" s="241">
        <f t="shared" si="76"/>
        <v>4440</v>
      </c>
      <c r="M62" s="241">
        <f t="shared" ref="M62" si="77">SUM(M63:M67)</f>
        <v>4440</v>
      </c>
      <c r="N62" s="229">
        <f t="shared" si="6"/>
        <v>0</v>
      </c>
    </row>
    <row r="63" spans="1:14" ht="12.15" customHeight="1" outlineLevel="1" x14ac:dyDescent="0.25">
      <c r="A63" s="997"/>
      <c r="B63" s="196"/>
      <c r="C63" s="139"/>
      <c r="D63" s="169"/>
      <c r="E63" s="345" t="s">
        <v>759</v>
      </c>
      <c r="F63" s="218"/>
      <c r="G63" s="120">
        <v>3000</v>
      </c>
      <c r="H63" s="120">
        <v>3000</v>
      </c>
      <c r="I63" s="549">
        <v>3000</v>
      </c>
      <c r="J63" s="82">
        <v>3000</v>
      </c>
      <c r="K63" s="241">
        <v>3000</v>
      </c>
      <c r="L63" s="241">
        <v>3000</v>
      </c>
      <c r="M63" s="241">
        <v>3000</v>
      </c>
      <c r="N63" s="229">
        <f t="shared" si="6"/>
        <v>0</v>
      </c>
    </row>
    <row r="64" spans="1:14" ht="12.15" customHeight="1" outlineLevel="1" x14ac:dyDescent="0.25">
      <c r="A64" s="997"/>
      <c r="B64" s="196"/>
      <c r="C64" s="139"/>
      <c r="D64" s="169"/>
      <c r="E64" s="142" t="s">
        <v>374</v>
      </c>
      <c r="F64" s="142"/>
      <c r="G64" s="120">
        <v>300</v>
      </c>
      <c r="H64" s="120">
        <v>300</v>
      </c>
      <c r="I64" s="549">
        <v>300</v>
      </c>
      <c r="J64" s="82">
        <v>300</v>
      </c>
      <c r="K64" s="241">
        <v>300</v>
      </c>
      <c r="L64" s="241">
        <v>300</v>
      </c>
      <c r="M64" s="241">
        <v>300</v>
      </c>
      <c r="N64" s="229">
        <f t="shared" si="6"/>
        <v>0</v>
      </c>
    </row>
    <row r="65" spans="1:14" ht="12.15" customHeight="1" outlineLevel="1" x14ac:dyDescent="0.25">
      <c r="A65" s="997"/>
      <c r="B65" s="196"/>
      <c r="C65" s="139"/>
      <c r="D65" s="169"/>
      <c r="E65" s="142" t="s">
        <v>381</v>
      </c>
      <c r="F65" s="142"/>
      <c r="G65" s="120">
        <v>600</v>
      </c>
      <c r="H65" s="120">
        <v>600</v>
      </c>
      <c r="I65" s="549">
        <v>600</v>
      </c>
      <c r="J65" s="82">
        <v>600</v>
      </c>
      <c r="K65" s="241">
        <v>600</v>
      </c>
      <c r="L65" s="241">
        <v>600</v>
      </c>
      <c r="M65" s="241">
        <v>600</v>
      </c>
      <c r="N65" s="229">
        <f t="shared" si="6"/>
        <v>0</v>
      </c>
    </row>
    <row r="66" spans="1:14" ht="12.15" customHeight="1" outlineLevel="1" x14ac:dyDescent="0.25">
      <c r="A66" s="997"/>
      <c r="B66" s="196"/>
      <c r="C66" s="139"/>
      <c r="D66" s="169"/>
      <c r="E66" s="142" t="s">
        <v>375</v>
      </c>
      <c r="F66" s="142"/>
      <c r="G66" s="120">
        <v>540</v>
      </c>
      <c r="H66" s="120">
        <v>540</v>
      </c>
      <c r="I66" s="549">
        <v>540</v>
      </c>
      <c r="J66" s="82">
        <v>540</v>
      </c>
      <c r="K66" s="241">
        <v>540</v>
      </c>
      <c r="L66" s="241">
        <v>540</v>
      </c>
      <c r="M66" s="241">
        <v>540</v>
      </c>
      <c r="N66" s="229">
        <f t="shared" si="6"/>
        <v>0</v>
      </c>
    </row>
    <row r="67" spans="1:14" ht="12.15" customHeight="1" outlineLevel="1" x14ac:dyDescent="0.25">
      <c r="A67" s="997"/>
      <c r="B67" s="196"/>
      <c r="C67" s="139"/>
      <c r="D67" s="169"/>
      <c r="E67" s="142" t="s">
        <v>376</v>
      </c>
      <c r="F67" s="142"/>
      <c r="G67" s="120">
        <v>0</v>
      </c>
      <c r="H67" s="120">
        <v>0</v>
      </c>
      <c r="I67" s="549">
        <v>0</v>
      </c>
      <c r="J67" s="82">
        <v>0</v>
      </c>
      <c r="K67" s="241">
        <v>0</v>
      </c>
      <c r="L67" s="241">
        <v>0</v>
      </c>
      <c r="M67" s="241">
        <v>0</v>
      </c>
      <c r="N67" s="229">
        <f t="shared" si="6"/>
        <v>0</v>
      </c>
    </row>
    <row r="68" spans="1:14" ht="12.15" customHeight="1" x14ac:dyDescent="0.25">
      <c r="A68" s="997"/>
      <c r="B68" s="196"/>
      <c r="C68" s="139">
        <v>636</v>
      </c>
      <c r="D68" s="169" t="s">
        <v>840</v>
      </c>
      <c r="E68" s="181" t="s">
        <v>766</v>
      </c>
      <c r="F68" s="422"/>
      <c r="G68" s="94">
        <f t="shared" ref="G68:L68" si="78">SUM(G69:G70)</f>
        <v>3252</v>
      </c>
      <c r="H68" s="94">
        <f t="shared" si="78"/>
        <v>3252</v>
      </c>
      <c r="I68" s="549">
        <f t="shared" si="78"/>
        <v>3252</v>
      </c>
      <c r="J68" s="82">
        <f t="shared" si="78"/>
        <v>3252</v>
      </c>
      <c r="K68" s="241">
        <f t="shared" si="78"/>
        <v>3252</v>
      </c>
      <c r="L68" s="241">
        <f t="shared" si="78"/>
        <v>3252</v>
      </c>
      <c r="M68" s="241">
        <f t="shared" ref="M68" si="79">SUM(M69:M70)</f>
        <v>3992</v>
      </c>
      <c r="N68" s="229">
        <f t="shared" ref="N68:N132" si="80">M68-L68</f>
        <v>740</v>
      </c>
    </row>
    <row r="69" spans="1:14" ht="12.15" customHeight="1" outlineLevel="1" x14ac:dyDescent="0.25">
      <c r="A69" s="997"/>
      <c r="B69" s="196"/>
      <c r="C69" s="139"/>
      <c r="D69" s="169"/>
      <c r="E69" s="181" t="s">
        <v>739</v>
      </c>
      <c r="F69" s="422"/>
      <c r="G69" s="94">
        <v>0</v>
      </c>
      <c r="H69" s="94">
        <v>0</v>
      </c>
      <c r="I69" s="549">
        <v>0</v>
      </c>
      <c r="J69" s="82">
        <v>0</v>
      </c>
      <c r="K69" s="241">
        <v>0</v>
      </c>
      <c r="L69" s="241">
        <v>0</v>
      </c>
      <c r="M69" s="241">
        <v>200</v>
      </c>
      <c r="N69" s="229">
        <f t="shared" si="80"/>
        <v>200</v>
      </c>
    </row>
    <row r="70" spans="1:14" ht="12.15" customHeight="1" outlineLevel="1" x14ac:dyDescent="0.25">
      <c r="A70" s="997"/>
      <c r="B70" s="196"/>
      <c r="C70" s="139"/>
      <c r="D70" s="169"/>
      <c r="E70" s="142" t="s">
        <v>740</v>
      </c>
      <c r="F70" s="422"/>
      <c r="G70" s="94">
        <v>3252</v>
      </c>
      <c r="H70" s="94">
        <v>3252</v>
      </c>
      <c r="I70" s="549">
        <v>3252</v>
      </c>
      <c r="J70" s="82">
        <v>3252</v>
      </c>
      <c r="K70" s="241">
        <v>3252</v>
      </c>
      <c r="L70" s="241">
        <v>3252</v>
      </c>
      <c r="M70" s="241">
        <v>3792</v>
      </c>
      <c r="N70" s="229">
        <f t="shared" si="80"/>
        <v>540</v>
      </c>
    </row>
    <row r="71" spans="1:14" ht="12.15" customHeight="1" x14ac:dyDescent="0.25">
      <c r="A71" s="997"/>
      <c r="B71" s="196"/>
      <c r="C71" s="139">
        <v>637</v>
      </c>
      <c r="D71" s="169" t="s">
        <v>840</v>
      </c>
      <c r="E71" s="181" t="s">
        <v>322</v>
      </c>
      <c r="F71" s="218"/>
      <c r="G71" s="94">
        <f t="shared" ref="G71" si="81">SUM(G72:G75)</f>
        <v>38200</v>
      </c>
      <c r="H71" s="94">
        <f t="shared" ref="H71:I71" si="82">SUM(H72:H75)</f>
        <v>38200</v>
      </c>
      <c r="I71" s="549">
        <f t="shared" si="82"/>
        <v>38200</v>
      </c>
      <c r="J71" s="82">
        <f t="shared" ref="J71:K71" si="83">SUM(J72:J75)</f>
        <v>38200</v>
      </c>
      <c r="K71" s="241">
        <f t="shared" si="83"/>
        <v>38200</v>
      </c>
      <c r="L71" s="241">
        <f t="shared" ref="L71" si="84">SUM(L72:L75)</f>
        <v>38200</v>
      </c>
      <c r="M71" s="241">
        <f t="shared" ref="M71" si="85">SUM(M72:M75)</f>
        <v>38200</v>
      </c>
      <c r="N71" s="229">
        <f t="shared" si="80"/>
        <v>0</v>
      </c>
    </row>
    <row r="72" spans="1:14" ht="12.15" customHeight="1" outlineLevel="1" x14ac:dyDescent="0.25">
      <c r="A72" s="997"/>
      <c r="B72" s="196"/>
      <c r="C72" s="139"/>
      <c r="D72" s="141"/>
      <c r="E72" s="142" t="s">
        <v>357</v>
      </c>
      <c r="F72" s="142"/>
      <c r="G72" s="94">
        <v>35000</v>
      </c>
      <c r="H72" s="94">
        <v>35000</v>
      </c>
      <c r="I72" s="549">
        <v>35000</v>
      </c>
      <c r="J72" s="82">
        <v>35000</v>
      </c>
      <c r="K72" s="241">
        <v>35000</v>
      </c>
      <c r="L72" s="241">
        <v>35000</v>
      </c>
      <c r="M72" s="241">
        <v>35000</v>
      </c>
      <c r="N72" s="229">
        <f t="shared" si="80"/>
        <v>0</v>
      </c>
    </row>
    <row r="73" spans="1:14" ht="12.15" customHeight="1" outlineLevel="1" x14ac:dyDescent="0.25">
      <c r="A73" s="997"/>
      <c r="B73" s="196"/>
      <c r="C73" s="139"/>
      <c r="D73" s="147"/>
      <c r="E73" s="141" t="s">
        <v>358</v>
      </c>
      <c r="F73" s="346"/>
      <c r="G73" s="94">
        <f t="shared" ref="G73:M73" si="86">5000-2000</f>
        <v>3000</v>
      </c>
      <c r="H73" s="94">
        <f t="shared" si="86"/>
        <v>3000</v>
      </c>
      <c r="I73" s="549">
        <f t="shared" si="86"/>
        <v>3000</v>
      </c>
      <c r="J73" s="82">
        <f t="shared" si="86"/>
        <v>3000</v>
      </c>
      <c r="K73" s="241">
        <f t="shared" si="86"/>
        <v>3000</v>
      </c>
      <c r="L73" s="241">
        <f t="shared" si="86"/>
        <v>3000</v>
      </c>
      <c r="M73" s="241">
        <f t="shared" si="86"/>
        <v>3000</v>
      </c>
      <c r="N73" s="229">
        <f t="shared" si="80"/>
        <v>0</v>
      </c>
    </row>
    <row r="74" spans="1:14" ht="12.15" customHeight="1" outlineLevel="1" x14ac:dyDescent="0.25">
      <c r="A74" s="997"/>
      <c r="B74" s="196"/>
      <c r="C74" s="139"/>
      <c r="D74" s="157"/>
      <c r="E74" s="158" t="s">
        <v>359</v>
      </c>
      <c r="F74" s="158"/>
      <c r="G74" s="96">
        <v>200</v>
      </c>
      <c r="H74" s="96">
        <v>200</v>
      </c>
      <c r="I74" s="242">
        <v>200</v>
      </c>
      <c r="J74" s="80">
        <v>200</v>
      </c>
      <c r="K74" s="242">
        <v>200</v>
      </c>
      <c r="L74" s="242">
        <v>200</v>
      </c>
      <c r="M74" s="242">
        <v>200</v>
      </c>
      <c r="N74" s="227">
        <f t="shared" si="80"/>
        <v>0</v>
      </c>
    </row>
    <row r="75" spans="1:14" ht="12.15" customHeight="1" outlineLevel="1" x14ac:dyDescent="0.25">
      <c r="A75" s="997"/>
      <c r="B75" s="478"/>
      <c r="C75" s="139"/>
      <c r="D75" s="141"/>
      <c r="E75" s="142" t="s">
        <v>360</v>
      </c>
      <c r="F75" s="142"/>
      <c r="G75" s="95">
        <v>0</v>
      </c>
      <c r="H75" s="95">
        <v>0</v>
      </c>
      <c r="I75" s="1043">
        <v>0</v>
      </c>
      <c r="J75" s="635">
        <v>0</v>
      </c>
      <c r="K75" s="692">
        <v>0</v>
      </c>
      <c r="L75" s="692">
        <v>0</v>
      </c>
      <c r="M75" s="692">
        <v>0</v>
      </c>
      <c r="N75" s="226">
        <f t="shared" si="80"/>
        <v>0</v>
      </c>
    </row>
    <row r="76" spans="1:14" ht="18" customHeight="1" x14ac:dyDescent="0.25">
      <c r="A76" s="997"/>
      <c r="B76" s="924" t="s">
        <v>361</v>
      </c>
      <c r="C76" s="924"/>
      <c r="D76" s="924"/>
      <c r="E76" s="924"/>
      <c r="F76" s="925"/>
      <c r="G76" s="97">
        <f t="shared" ref="G76:M76" si="87">G77</f>
        <v>0</v>
      </c>
      <c r="H76" s="97">
        <f t="shared" si="87"/>
        <v>0</v>
      </c>
      <c r="I76" s="546">
        <f t="shared" si="87"/>
        <v>0</v>
      </c>
      <c r="J76" s="83">
        <f t="shared" si="87"/>
        <v>0</v>
      </c>
      <c r="K76" s="567">
        <f t="shared" si="87"/>
        <v>0</v>
      </c>
      <c r="L76" s="567">
        <f t="shared" si="87"/>
        <v>0</v>
      </c>
      <c r="M76" s="567">
        <f t="shared" si="87"/>
        <v>0</v>
      </c>
      <c r="N76" s="232">
        <f t="shared" si="80"/>
        <v>0</v>
      </c>
    </row>
    <row r="77" spans="1:14" ht="12.15" customHeight="1" x14ac:dyDescent="0.25">
      <c r="A77" s="997"/>
      <c r="B77" s="196"/>
      <c r="C77" s="139">
        <v>634</v>
      </c>
      <c r="D77" s="147" t="s">
        <v>840</v>
      </c>
      <c r="E77" s="181" t="s">
        <v>362</v>
      </c>
      <c r="F77" s="218"/>
      <c r="G77" s="475"/>
      <c r="H77" s="476"/>
      <c r="I77" s="545"/>
      <c r="J77" s="475"/>
      <c r="K77" s="517"/>
      <c r="L77" s="517"/>
      <c r="M77" s="517"/>
      <c r="N77" s="477">
        <f t="shared" si="80"/>
        <v>0</v>
      </c>
    </row>
    <row r="78" spans="1:14" ht="12.15" customHeight="1" outlineLevel="1" x14ac:dyDescent="0.25">
      <c r="A78" s="997"/>
      <c r="B78" s="196"/>
      <c r="C78" s="139"/>
      <c r="D78" s="141"/>
      <c r="E78" s="142" t="s">
        <v>363</v>
      </c>
      <c r="F78" s="142"/>
      <c r="G78" s="475"/>
      <c r="H78" s="476"/>
      <c r="I78" s="545"/>
      <c r="J78" s="475"/>
      <c r="K78" s="517"/>
      <c r="L78" s="517"/>
      <c r="M78" s="517"/>
      <c r="N78" s="477">
        <f t="shared" si="80"/>
        <v>0</v>
      </c>
    </row>
    <row r="79" spans="1:14" ht="12.15" customHeight="1" outlineLevel="1" x14ac:dyDescent="0.25">
      <c r="A79" s="997"/>
      <c r="B79" s="196"/>
      <c r="C79" s="139"/>
      <c r="D79" s="141"/>
      <c r="E79" s="142" t="s">
        <v>364</v>
      </c>
      <c r="F79" s="142"/>
      <c r="G79" s="475"/>
      <c r="H79" s="476"/>
      <c r="I79" s="545"/>
      <c r="J79" s="475"/>
      <c r="K79" s="517"/>
      <c r="L79" s="517"/>
      <c r="M79" s="517"/>
      <c r="N79" s="477">
        <f t="shared" si="80"/>
        <v>0</v>
      </c>
    </row>
    <row r="80" spans="1:14" ht="18" customHeight="1" x14ac:dyDescent="0.25">
      <c r="A80" s="997"/>
      <c r="B80" s="924" t="s">
        <v>365</v>
      </c>
      <c r="C80" s="924"/>
      <c r="D80" s="924"/>
      <c r="E80" s="924"/>
      <c r="F80" s="925"/>
      <c r="G80" s="97">
        <f t="shared" ref="G80:M80" si="88">G81</f>
        <v>48337</v>
      </c>
      <c r="H80" s="97">
        <f t="shared" si="88"/>
        <v>48337</v>
      </c>
      <c r="I80" s="546">
        <f t="shared" si="88"/>
        <v>48337</v>
      </c>
      <c r="J80" s="83">
        <f t="shared" si="88"/>
        <v>49233</v>
      </c>
      <c r="K80" s="567">
        <f t="shared" si="88"/>
        <v>49233</v>
      </c>
      <c r="L80" s="567">
        <f t="shared" si="88"/>
        <v>50323</v>
      </c>
      <c r="M80" s="567">
        <f t="shared" si="88"/>
        <v>49663</v>
      </c>
      <c r="N80" s="232">
        <f t="shared" si="80"/>
        <v>-660</v>
      </c>
    </row>
    <row r="81" spans="1:14" ht="15" customHeight="1" x14ac:dyDescent="0.25">
      <c r="A81" s="997"/>
      <c r="B81" s="912"/>
      <c r="C81" s="907" t="s">
        <v>366</v>
      </c>
      <c r="D81" s="907"/>
      <c r="E81" s="907"/>
      <c r="F81" s="908"/>
      <c r="G81" s="98">
        <f t="shared" ref="G81:L81" si="89">G82+G83+G88+G94+G95</f>
        <v>48337</v>
      </c>
      <c r="H81" s="98">
        <f t="shared" si="89"/>
        <v>48337</v>
      </c>
      <c r="I81" s="543">
        <f t="shared" si="89"/>
        <v>48337</v>
      </c>
      <c r="J81" s="86">
        <f t="shared" si="89"/>
        <v>49233</v>
      </c>
      <c r="K81" s="566">
        <f t="shared" si="89"/>
        <v>49233</v>
      </c>
      <c r="L81" s="566">
        <f t="shared" si="89"/>
        <v>50323</v>
      </c>
      <c r="M81" s="566">
        <f t="shared" ref="M81" si="90">M82+M83+M88+M94+M95</f>
        <v>49663</v>
      </c>
      <c r="N81" s="231">
        <f t="shared" si="80"/>
        <v>-660</v>
      </c>
    </row>
    <row r="82" spans="1:14" ht="12.15" customHeight="1" x14ac:dyDescent="0.25">
      <c r="A82" s="997"/>
      <c r="B82" s="913"/>
      <c r="C82" s="139">
        <v>632</v>
      </c>
      <c r="D82" s="140" t="s">
        <v>840</v>
      </c>
      <c r="E82" s="141" t="s">
        <v>367</v>
      </c>
      <c r="F82" s="142"/>
      <c r="G82" s="475"/>
      <c r="H82" s="476"/>
      <c r="I82" s="545"/>
      <c r="J82" s="475"/>
      <c r="K82" s="517"/>
      <c r="L82" s="517"/>
      <c r="M82" s="517"/>
      <c r="N82" s="477">
        <f t="shared" si="80"/>
        <v>0</v>
      </c>
    </row>
    <row r="83" spans="1:14" ht="12.15" customHeight="1" x14ac:dyDescent="0.25">
      <c r="A83" s="997"/>
      <c r="B83" s="913"/>
      <c r="C83" s="139">
        <v>633</v>
      </c>
      <c r="D83" s="140" t="s">
        <v>840</v>
      </c>
      <c r="E83" s="181" t="s">
        <v>353</v>
      </c>
      <c r="F83" s="218"/>
      <c r="G83" s="94">
        <f t="shared" ref="G83" si="91">SUM(G84:G87)</f>
        <v>5390</v>
      </c>
      <c r="H83" s="94">
        <f t="shared" ref="H83:I83" si="92">SUM(H84:H87)</f>
        <v>5390</v>
      </c>
      <c r="I83" s="243">
        <f t="shared" si="92"/>
        <v>5390</v>
      </c>
      <c r="J83" s="80">
        <f t="shared" ref="J83:K83" si="93">SUM(J84:J87)</f>
        <v>6286</v>
      </c>
      <c r="K83" s="242">
        <f t="shared" si="93"/>
        <v>6286</v>
      </c>
      <c r="L83" s="242">
        <f t="shared" ref="L83" si="94">SUM(L84:L87)</f>
        <v>6286</v>
      </c>
      <c r="M83" s="242">
        <f t="shared" ref="M83" si="95">SUM(M84:M87)</f>
        <v>6286</v>
      </c>
      <c r="N83" s="227">
        <f t="shared" si="80"/>
        <v>0</v>
      </c>
    </row>
    <row r="84" spans="1:14" ht="12.15" customHeight="1" outlineLevel="1" x14ac:dyDescent="0.25">
      <c r="A84" s="997"/>
      <c r="B84" s="913"/>
      <c r="C84" s="139"/>
      <c r="D84" s="140"/>
      <c r="E84" s="142" t="s">
        <v>368</v>
      </c>
      <c r="F84" s="142"/>
      <c r="G84" s="94">
        <f t="shared" ref="G84:M84" si="96">4400-500</f>
        <v>3900</v>
      </c>
      <c r="H84" s="94">
        <f t="shared" si="96"/>
        <v>3900</v>
      </c>
      <c r="I84" s="243">
        <f t="shared" si="96"/>
        <v>3900</v>
      </c>
      <c r="J84" s="80">
        <f t="shared" si="96"/>
        <v>3900</v>
      </c>
      <c r="K84" s="242">
        <f t="shared" si="96"/>
        <v>3900</v>
      </c>
      <c r="L84" s="242">
        <f t="shared" si="96"/>
        <v>3900</v>
      </c>
      <c r="M84" s="242">
        <f t="shared" si="96"/>
        <v>3900</v>
      </c>
      <c r="N84" s="227">
        <f t="shared" si="80"/>
        <v>0</v>
      </c>
    </row>
    <row r="85" spans="1:14" ht="12.15" customHeight="1" outlineLevel="1" x14ac:dyDescent="0.25">
      <c r="A85" s="997"/>
      <c r="B85" s="913"/>
      <c r="C85" s="139"/>
      <c r="D85" s="140"/>
      <c r="E85" s="142" t="s">
        <v>369</v>
      </c>
      <c r="F85" s="142"/>
      <c r="G85" s="475"/>
      <c r="H85" s="476"/>
      <c r="I85" s="545"/>
      <c r="J85" s="475"/>
      <c r="K85" s="517"/>
      <c r="L85" s="517"/>
      <c r="M85" s="517"/>
      <c r="N85" s="477">
        <f t="shared" si="80"/>
        <v>0</v>
      </c>
    </row>
    <row r="86" spans="1:14" ht="12.15" customHeight="1" outlineLevel="1" x14ac:dyDescent="0.25">
      <c r="A86" s="997"/>
      <c r="B86" s="913"/>
      <c r="C86" s="139"/>
      <c r="D86" s="140"/>
      <c r="E86" s="142" t="s">
        <v>370</v>
      </c>
      <c r="F86" s="142"/>
      <c r="G86" s="475"/>
      <c r="H86" s="476"/>
      <c r="I86" s="545"/>
      <c r="J86" s="475"/>
      <c r="K86" s="517"/>
      <c r="L86" s="517"/>
      <c r="M86" s="517"/>
      <c r="N86" s="477">
        <f t="shared" si="80"/>
        <v>0</v>
      </c>
    </row>
    <row r="87" spans="1:14" ht="12.15" customHeight="1" outlineLevel="1" x14ac:dyDescent="0.25">
      <c r="A87" s="997"/>
      <c r="B87" s="913"/>
      <c r="C87" s="139"/>
      <c r="D87" s="140"/>
      <c r="E87" s="347" t="s">
        <v>371</v>
      </c>
      <c r="F87" s="348"/>
      <c r="G87" s="94">
        <v>1490</v>
      </c>
      <c r="H87" s="94">
        <v>1490</v>
      </c>
      <c r="I87" s="243">
        <v>1490</v>
      </c>
      <c r="J87" s="80">
        <f>1490+896</f>
        <v>2386</v>
      </c>
      <c r="K87" s="242">
        <f>1490+896</f>
        <v>2386</v>
      </c>
      <c r="L87" s="242">
        <f>1490+896</f>
        <v>2386</v>
      </c>
      <c r="M87" s="242">
        <f>1490+896</f>
        <v>2386</v>
      </c>
      <c r="N87" s="227">
        <f t="shared" si="80"/>
        <v>0</v>
      </c>
    </row>
    <row r="88" spans="1:14" ht="12.15" customHeight="1" x14ac:dyDescent="0.25">
      <c r="A88" s="997"/>
      <c r="B88" s="913"/>
      <c r="C88" s="139">
        <v>635</v>
      </c>
      <c r="D88" s="140" t="s">
        <v>840</v>
      </c>
      <c r="E88" s="349" t="s">
        <v>372</v>
      </c>
      <c r="F88" s="348"/>
      <c r="G88" s="94">
        <f t="shared" ref="G88" si="97">SUM(G89:G93)</f>
        <v>32861</v>
      </c>
      <c r="H88" s="94">
        <f t="shared" ref="H88:I88" si="98">SUM(H89:H93)</f>
        <v>32861</v>
      </c>
      <c r="I88" s="243">
        <f t="shared" si="98"/>
        <v>32861</v>
      </c>
      <c r="J88" s="80">
        <f t="shared" ref="J88:K88" si="99">SUM(J89:J93)</f>
        <v>32861</v>
      </c>
      <c r="K88" s="242">
        <f t="shared" si="99"/>
        <v>32861</v>
      </c>
      <c r="L88" s="242">
        <f t="shared" ref="L88" si="100">SUM(L89:L93)</f>
        <v>33951</v>
      </c>
      <c r="M88" s="242">
        <f t="shared" ref="M88" si="101">SUM(M89:M93)</f>
        <v>33951</v>
      </c>
      <c r="N88" s="227">
        <f t="shared" si="80"/>
        <v>0</v>
      </c>
    </row>
    <row r="89" spans="1:14" ht="12.15" customHeight="1" outlineLevel="1" x14ac:dyDescent="0.25">
      <c r="A89" s="997"/>
      <c r="B89" s="913"/>
      <c r="C89" s="139"/>
      <c r="D89" s="140"/>
      <c r="E89" s="142" t="s">
        <v>373</v>
      </c>
      <c r="F89" s="158"/>
      <c r="G89" s="94">
        <v>700</v>
      </c>
      <c r="H89" s="94">
        <v>700</v>
      </c>
      <c r="I89" s="243">
        <v>700</v>
      </c>
      <c r="J89" s="80">
        <v>700</v>
      </c>
      <c r="K89" s="242">
        <v>700</v>
      </c>
      <c r="L89" s="242">
        <v>700</v>
      </c>
      <c r="M89" s="242">
        <v>700</v>
      </c>
      <c r="N89" s="227">
        <f t="shared" si="80"/>
        <v>0</v>
      </c>
    </row>
    <row r="90" spans="1:14" ht="12.15" customHeight="1" outlineLevel="1" x14ac:dyDescent="0.25">
      <c r="A90" s="997"/>
      <c r="B90" s="913"/>
      <c r="C90" s="139"/>
      <c r="D90" s="140"/>
      <c r="E90" s="142" t="s">
        <v>374</v>
      </c>
      <c r="F90" s="142"/>
      <c r="G90" s="475"/>
      <c r="H90" s="476"/>
      <c r="I90" s="545"/>
      <c r="J90" s="475"/>
      <c r="K90" s="517"/>
      <c r="L90" s="517"/>
      <c r="M90" s="517"/>
      <c r="N90" s="477">
        <f t="shared" si="80"/>
        <v>0</v>
      </c>
    </row>
    <row r="91" spans="1:14" ht="12.15" customHeight="1" outlineLevel="1" x14ac:dyDescent="0.25">
      <c r="A91" s="997"/>
      <c r="B91" s="913"/>
      <c r="C91" s="139"/>
      <c r="D91" s="140"/>
      <c r="E91" s="142" t="s">
        <v>375</v>
      </c>
      <c r="F91" s="142"/>
      <c r="G91" s="475"/>
      <c r="H91" s="476"/>
      <c r="I91" s="545"/>
      <c r="J91" s="475"/>
      <c r="K91" s="517"/>
      <c r="L91" s="517"/>
      <c r="M91" s="517"/>
      <c r="N91" s="477">
        <f t="shared" si="80"/>
        <v>0</v>
      </c>
    </row>
    <row r="92" spans="1:14" ht="12.15" customHeight="1" outlineLevel="1" x14ac:dyDescent="0.25">
      <c r="A92" s="997"/>
      <c r="B92" s="913"/>
      <c r="C92" s="139"/>
      <c r="D92" s="140"/>
      <c r="E92" s="142" t="s">
        <v>376</v>
      </c>
      <c r="F92" s="142"/>
      <c r="G92" s="475"/>
      <c r="H92" s="476"/>
      <c r="I92" s="545"/>
      <c r="J92" s="475"/>
      <c r="K92" s="517"/>
      <c r="L92" s="517"/>
      <c r="M92" s="517"/>
      <c r="N92" s="477">
        <f t="shared" si="80"/>
        <v>0</v>
      </c>
    </row>
    <row r="93" spans="1:14" ht="12.15" customHeight="1" outlineLevel="1" x14ac:dyDescent="0.25">
      <c r="A93" s="997"/>
      <c r="B93" s="913"/>
      <c r="C93" s="139"/>
      <c r="D93" s="140"/>
      <c r="E93" s="158" t="s">
        <v>377</v>
      </c>
      <c r="F93" s="158"/>
      <c r="G93" s="94">
        <f t="shared" ref="G93:K93" si="102">37091-1730-3200</f>
        <v>32161</v>
      </c>
      <c r="H93" s="94">
        <f t="shared" si="102"/>
        <v>32161</v>
      </c>
      <c r="I93" s="243">
        <f t="shared" si="102"/>
        <v>32161</v>
      </c>
      <c r="J93" s="80">
        <f t="shared" si="102"/>
        <v>32161</v>
      </c>
      <c r="K93" s="242">
        <f t="shared" si="102"/>
        <v>32161</v>
      </c>
      <c r="L93" s="242">
        <f>37091-1730-3200+1090</f>
        <v>33251</v>
      </c>
      <c r="M93" s="242">
        <f>37091-1730-3200+1090</f>
        <v>33251</v>
      </c>
      <c r="N93" s="227">
        <f t="shared" si="80"/>
        <v>0</v>
      </c>
    </row>
    <row r="94" spans="1:14" ht="12.15" customHeight="1" x14ac:dyDescent="0.25">
      <c r="A94" s="997"/>
      <c r="B94" s="913"/>
      <c r="C94" s="139">
        <v>636</v>
      </c>
      <c r="D94" s="140" t="s">
        <v>840</v>
      </c>
      <c r="E94" s="142" t="s">
        <v>378</v>
      </c>
      <c r="F94" s="142"/>
      <c r="G94" s="475"/>
      <c r="H94" s="476"/>
      <c r="I94" s="545"/>
      <c r="J94" s="475"/>
      <c r="K94" s="517"/>
      <c r="L94" s="517"/>
      <c r="M94" s="517"/>
      <c r="N94" s="477">
        <f t="shared" si="80"/>
        <v>0</v>
      </c>
    </row>
    <row r="95" spans="1:14" ht="12.15" customHeight="1" x14ac:dyDescent="0.25">
      <c r="A95" s="997"/>
      <c r="B95" s="913"/>
      <c r="C95" s="139">
        <v>637</v>
      </c>
      <c r="D95" s="140" t="s">
        <v>840</v>
      </c>
      <c r="E95" s="141" t="s">
        <v>379</v>
      </c>
      <c r="F95" s="142"/>
      <c r="G95" s="96">
        <v>10086</v>
      </c>
      <c r="H95" s="96">
        <v>10086</v>
      </c>
      <c r="I95" s="1043">
        <v>10086</v>
      </c>
      <c r="J95" s="635">
        <v>10086</v>
      </c>
      <c r="K95" s="692">
        <v>10086</v>
      </c>
      <c r="L95" s="692">
        <v>10086</v>
      </c>
      <c r="M95" s="692">
        <v>9426</v>
      </c>
      <c r="N95" s="226">
        <f t="shared" si="80"/>
        <v>-660</v>
      </c>
    </row>
    <row r="96" spans="1:14" ht="18" customHeight="1" x14ac:dyDescent="0.25">
      <c r="A96" s="997"/>
      <c r="B96" s="924" t="s">
        <v>380</v>
      </c>
      <c r="C96" s="924"/>
      <c r="D96" s="924"/>
      <c r="E96" s="924"/>
      <c r="F96" s="925"/>
      <c r="G96" s="97">
        <f t="shared" ref="G96" si="103">G97+G100+G101+G107</f>
        <v>21160</v>
      </c>
      <c r="H96" s="97">
        <f t="shared" ref="H96:I96" si="104">H97+H100+H101+H107</f>
        <v>21160</v>
      </c>
      <c r="I96" s="546">
        <f t="shared" si="104"/>
        <v>21160</v>
      </c>
      <c r="J96" s="83">
        <f t="shared" ref="J96:K96" si="105">J97+J100+J101+J107</f>
        <v>23760</v>
      </c>
      <c r="K96" s="567">
        <f t="shared" si="105"/>
        <v>23760</v>
      </c>
      <c r="L96" s="567">
        <f t="shared" ref="L96" si="106">L97+L100+L101+L107</f>
        <v>23760</v>
      </c>
      <c r="M96" s="567">
        <f t="shared" ref="M96" si="107">M97+M100+M101+M107</f>
        <v>22722</v>
      </c>
      <c r="N96" s="232">
        <f t="shared" si="80"/>
        <v>-1038</v>
      </c>
    </row>
    <row r="97" spans="1:14" ht="12.15" customHeight="1" x14ac:dyDescent="0.25">
      <c r="A97" s="997"/>
      <c r="B97" s="138"/>
      <c r="C97" s="139">
        <v>635</v>
      </c>
      <c r="D97" s="140" t="s">
        <v>840</v>
      </c>
      <c r="E97" s="181" t="s">
        <v>372</v>
      </c>
      <c r="F97" s="218"/>
      <c r="G97" s="94">
        <f t="shared" ref="G97:L97" si="108">G98+G99</f>
        <v>6000</v>
      </c>
      <c r="H97" s="94">
        <f t="shared" si="108"/>
        <v>6000</v>
      </c>
      <c r="I97" s="243">
        <f t="shared" si="108"/>
        <v>6000</v>
      </c>
      <c r="J97" s="80">
        <f t="shared" si="108"/>
        <v>6000</v>
      </c>
      <c r="K97" s="242">
        <f t="shared" si="108"/>
        <v>6000</v>
      </c>
      <c r="L97" s="242">
        <f t="shared" si="108"/>
        <v>6000</v>
      </c>
      <c r="M97" s="242">
        <f t="shared" ref="M97" si="109">M98+M99</f>
        <v>5500</v>
      </c>
      <c r="N97" s="227">
        <f t="shared" si="80"/>
        <v>-500</v>
      </c>
    </row>
    <row r="98" spans="1:14" ht="12.15" customHeight="1" outlineLevel="1" x14ac:dyDescent="0.25">
      <c r="A98" s="997"/>
      <c r="B98" s="913"/>
      <c r="C98" s="139"/>
      <c r="D98" s="140"/>
      <c r="E98" s="142" t="s">
        <v>381</v>
      </c>
      <c r="F98" s="218"/>
      <c r="G98" s="475"/>
      <c r="H98" s="476"/>
      <c r="I98" s="545"/>
      <c r="J98" s="475"/>
      <c r="K98" s="517"/>
      <c r="L98" s="517"/>
      <c r="M98" s="517"/>
      <c r="N98" s="477">
        <f t="shared" si="80"/>
        <v>0</v>
      </c>
    </row>
    <row r="99" spans="1:14" ht="12.15" customHeight="1" outlineLevel="1" x14ac:dyDescent="0.25">
      <c r="A99" s="997"/>
      <c r="B99" s="913"/>
      <c r="C99" s="139"/>
      <c r="D99" s="140"/>
      <c r="E99" s="181" t="s">
        <v>382</v>
      </c>
      <c r="F99" s="218"/>
      <c r="G99" s="94">
        <f t="shared" ref="G99:L99" si="110">8000-2000</f>
        <v>6000</v>
      </c>
      <c r="H99" s="94">
        <f t="shared" si="110"/>
        <v>6000</v>
      </c>
      <c r="I99" s="243">
        <f t="shared" si="110"/>
        <v>6000</v>
      </c>
      <c r="J99" s="80">
        <f t="shared" si="110"/>
        <v>6000</v>
      </c>
      <c r="K99" s="242">
        <f t="shared" si="110"/>
        <v>6000</v>
      </c>
      <c r="L99" s="242">
        <f t="shared" si="110"/>
        <v>6000</v>
      </c>
      <c r="M99" s="242">
        <f>8000-2000-500</f>
        <v>5500</v>
      </c>
      <c r="N99" s="227">
        <f t="shared" si="80"/>
        <v>-500</v>
      </c>
    </row>
    <row r="100" spans="1:14" ht="12.15" customHeight="1" x14ac:dyDescent="0.25">
      <c r="A100" s="997"/>
      <c r="B100" s="913"/>
      <c r="C100" s="139">
        <v>636</v>
      </c>
      <c r="D100" s="140" t="s">
        <v>840</v>
      </c>
      <c r="E100" s="181" t="s">
        <v>383</v>
      </c>
      <c r="F100" s="218"/>
      <c r="G100" s="94">
        <v>510</v>
      </c>
      <c r="H100" s="94">
        <v>510</v>
      </c>
      <c r="I100" s="243">
        <v>510</v>
      </c>
      <c r="J100" s="80">
        <v>510</v>
      </c>
      <c r="K100" s="242">
        <v>510</v>
      </c>
      <c r="L100" s="242">
        <v>510</v>
      </c>
      <c r="M100" s="242">
        <v>510</v>
      </c>
      <c r="N100" s="227">
        <f t="shared" si="80"/>
        <v>0</v>
      </c>
    </row>
    <row r="101" spans="1:14" ht="12.15" customHeight="1" x14ac:dyDescent="0.25">
      <c r="A101" s="997"/>
      <c r="B101" s="913"/>
      <c r="C101" s="139">
        <v>637</v>
      </c>
      <c r="D101" s="140" t="s">
        <v>840</v>
      </c>
      <c r="E101" s="181" t="s">
        <v>322</v>
      </c>
      <c r="F101" s="218"/>
      <c r="G101" s="94">
        <f t="shared" ref="G101:L101" si="111">SUM(G102:G106)</f>
        <v>14200</v>
      </c>
      <c r="H101" s="94">
        <f t="shared" si="111"/>
        <v>14200</v>
      </c>
      <c r="I101" s="243">
        <f t="shared" si="111"/>
        <v>14200</v>
      </c>
      <c r="J101" s="80">
        <f t="shared" si="111"/>
        <v>16800</v>
      </c>
      <c r="K101" s="242">
        <f t="shared" si="111"/>
        <v>16800</v>
      </c>
      <c r="L101" s="242">
        <f t="shared" si="111"/>
        <v>16800</v>
      </c>
      <c r="M101" s="242">
        <f t="shared" ref="M101" si="112">SUM(M102:M106)</f>
        <v>16500</v>
      </c>
      <c r="N101" s="227">
        <f t="shared" si="80"/>
        <v>-300</v>
      </c>
    </row>
    <row r="102" spans="1:14" ht="12.15" customHeight="1" outlineLevel="1" x14ac:dyDescent="0.25">
      <c r="A102" s="997"/>
      <c r="B102" s="913"/>
      <c r="C102" s="139"/>
      <c r="D102" s="141"/>
      <c r="E102" s="345" t="s">
        <v>384</v>
      </c>
      <c r="F102" s="218"/>
      <c r="G102" s="94">
        <v>500</v>
      </c>
      <c r="H102" s="94">
        <v>500</v>
      </c>
      <c r="I102" s="243">
        <v>500</v>
      </c>
      <c r="J102" s="80">
        <f>500+2600</f>
        <v>3100</v>
      </c>
      <c r="K102" s="242">
        <f>500+2600</f>
        <v>3100</v>
      </c>
      <c r="L102" s="242">
        <f>500+2600</f>
        <v>3100</v>
      </c>
      <c r="M102" s="242">
        <f>500+2600</f>
        <v>3100</v>
      </c>
      <c r="N102" s="227">
        <f t="shared" si="80"/>
        <v>0</v>
      </c>
    </row>
    <row r="103" spans="1:14" ht="12.15" customHeight="1" outlineLevel="1" x14ac:dyDescent="0.25">
      <c r="A103" s="997"/>
      <c r="B103" s="913"/>
      <c r="C103" s="139"/>
      <c r="D103" s="141"/>
      <c r="E103" s="345" t="s">
        <v>385</v>
      </c>
      <c r="F103" s="218"/>
      <c r="G103" s="94">
        <v>700</v>
      </c>
      <c r="H103" s="94">
        <v>700</v>
      </c>
      <c r="I103" s="243">
        <v>700</v>
      </c>
      <c r="J103" s="80">
        <v>700</v>
      </c>
      <c r="K103" s="242">
        <v>700</v>
      </c>
      <c r="L103" s="242">
        <v>700</v>
      </c>
      <c r="M103" s="242">
        <v>700</v>
      </c>
      <c r="N103" s="227">
        <f t="shared" si="80"/>
        <v>0</v>
      </c>
    </row>
    <row r="104" spans="1:14" ht="12.15" customHeight="1" outlineLevel="1" x14ac:dyDescent="0.25">
      <c r="A104" s="997"/>
      <c r="B104" s="913"/>
      <c r="C104" s="139"/>
      <c r="D104" s="141"/>
      <c r="E104" s="181" t="s">
        <v>622</v>
      </c>
      <c r="F104" s="218"/>
      <c r="G104" s="94">
        <v>7000</v>
      </c>
      <c r="H104" s="94">
        <v>7000</v>
      </c>
      <c r="I104" s="243">
        <v>7000</v>
      </c>
      <c r="J104" s="80">
        <v>7000</v>
      </c>
      <c r="K104" s="242">
        <v>7000</v>
      </c>
      <c r="L104" s="242">
        <v>7000</v>
      </c>
      <c r="M104" s="242">
        <f>7000-300</f>
        <v>6700</v>
      </c>
      <c r="N104" s="227">
        <f t="shared" si="80"/>
        <v>-300</v>
      </c>
    </row>
    <row r="105" spans="1:14" ht="12.15" customHeight="1" outlineLevel="1" x14ac:dyDescent="0.25">
      <c r="A105" s="997"/>
      <c r="B105" s="913"/>
      <c r="C105" s="139"/>
      <c r="D105" s="141"/>
      <c r="E105" s="181" t="s">
        <v>618</v>
      </c>
      <c r="F105" s="218"/>
      <c r="G105" s="94">
        <v>1000</v>
      </c>
      <c r="H105" s="94">
        <v>1000</v>
      </c>
      <c r="I105" s="243">
        <v>1000</v>
      </c>
      <c r="J105" s="80">
        <v>1000</v>
      </c>
      <c r="K105" s="242">
        <v>1000</v>
      </c>
      <c r="L105" s="242">
        <v>1000</v>
      </c>
      <c r="M105" s="242">
        <v>1000</v>
      </c>
      <c r="N105" s="227">
        <f t="shared" si="80"/>
        <v>0</v>
      </c>
    </row>
    <row r="106" spans="1:14" ht="12.15" customHeight="1" outlineLevel="1" x14ac:dyDescent="0.25">
      <c r="A106" s="997"/>
      <c r="B106" s="913"/>
      <c r="C106" s="139"/>
      <c r="D106" s="141"/>
      <c r="E106" s="332" t="s">
        <v>337</v>
      </c>
      <c r="F106" s="218"/>
      <c r="G106" s="94">
        <v>5000</v>
      </c>
      <c r="H106" s="94">
        <v>5000</v>
      </c>
      <c r="I106" s="243">
        <v>5000</v>
      </c>
      <c r="J106" s="80">
        <v>5000</v>
      </c>
      <c r="K106" s="242">
        <v>5000</v>
      </c>
      <c r="L106" s="242">
        <v>5000</v>
      </c>
      <c r="M106" s="242">
        <v>5000</v>
      </c>
      <c r="N106" s="227">
        <f t="shared" si="80"/>
        <v>0</v>
      </c>
    </row>
    <row r="107" spans="1:14" ht="12.15" customHeight="1" x14ac:dyDescent="0.25">
      <c r="A107" s="997"/>
      <c r="B107" s="913"/>
      <c r="C107" s="139">
        <v>651</v>
      </c>
      <c r="D107" s="140" t="s">
        <v>840</v>
      </c>
      <c r="E107" s="345" t="s">
        <v>386</v>
      </c>
      <c r="F107" s="218"/>
      <c r="G107" s="94">
        <f t="shared" ref="G107" si="113">SUM(G108:G110)</f>
        <v>450</v>
      </c>
      <c r="H107" s="94">
        <f t="shared" ref="H107:I107" si="114">SUM(H108:H110)</f>
        <v>450</v>
      </c>
      <c r="I107" s="243">
        <f t="shared" si="114"/>
        <v>450</v>
      </c>
      <c r="J107" s="80">
        <f t="shared" ref="J107:K107" si="115">SUM(J108:J110)</f>
        <v>450</v>
      </c>
      <c r="K107" s="242">
        <f t="shared" si="115"/>
        <v>450</v>
      </c>
      <c r="L107" s="242">
        <f t="shared" ref="L107" si="116">SUM(L108:L110)</f>
        <v>450</v>
      </c>
      <c r="M107" s="242">
        <f t="shared" ref="M107" si="117">SUM(M108:M110)</f>
        <v>212</v>
      </c>
      <c r="N107" s="227">
        <f t="shared" si="80"/>
        <v>-238</v>
      </c>
    </row>
    <row r="108" spans="1:14" ht="12.15" customHeight="1" outlineLevel="1" x14ac:dyDescent="0.25">
      <c r="A108" s="997"/>
      <c r="B108" s="913"/>
      <c r="C108" s="139"/>
      <c r="D108" s="141"/>
      <c r="E108" s="345" t="s">
        <v>387</v>
      </c>
      <c r="F108" s="218"/>
      <c r="G108" s="94">
        <v>0</v>
      </c>
      <c r="H108" s="94">
        <v>0</v>
      </c>
      <c r="I108" s="243">
        <v>0</v>
      </c>
      <c r="J108" s="80">
        <v>0</v>
      </c>
      <c r="K108" s="242">
        <v>0</v>
      </c>
      <c r="L108" s="242">
        <v>0</v>
      </c>
      <c r="M108" s="242">
        <v>0</v>
      </c>
      <c r="N108" s="227">
        <f t="shared" si="80"/>
        <v>0</v>
      </c>
    </row>
    <row r="109" spans="1:14" ht="12.15" customHeight="1" outlineLevel="1" x14ac:dyDescent="0.25">
      <c r="A109" s="997"/>
      <c r="B109" s="913"/>
      <c r="C109" s="139"/>
      <c r="D109" s="170"/>
      <c r="E109" s="370" t="s">
        <v>388</v>
      </c>
      <c r="F109" s="218"/>
      <c r="G109" s="94">
        <v>450</v>
      </c>
      <c r="H109" s="94">
        <v>450</v>
      </c>
      <c r="I109" s="243">
        <v>450</v>
      </c>
      <c r="J109" s="80">
        <v>450</v>
      </c>
      <c r="K109" s="242">
        <v>450</v>
      </c>
      <c r="L109" s="242">
        <v>450</v>
      </c>
      <c r="M109" s="242">
        <f>450-238</f>
        <v>212</v>
      </c>
      <c r="N109" s="227">
        <f t="shared" si="80"/>
        <v>-238</v>
      </c>
    </row>
    <row r="110" spans="1:14" ht="12.15" customHeight="1" outlineLevel="1" x14ac:dyDescent="0.25">
      <c r="A110" s="997"/>
      <c r="B110" s="922"/>
      <c r="C110" s="168"/>
      <c r="D110" s="170"/>
      <c r="E110" s="370" t="s">
        <v>864</v>
      </c>
      <c r="F110" s="372"/>
      <c r="G110" s="120">
        <v>0</v>
      </c>
      <c r="H110" s="120">
        <v>0</v>
      </c>
      <c r="I110" s="549">
        <v>0</v>
      </c>
      <c r="J110" s="82">
        <v>0</v>
      </c>
      <c r="K110" s="241">
        <v>0</v>
      </c>
      <c r="L110" s="241">
        <v>0</v>
      </c>
      <c r="M110" s="241">
        <v>0</v>
      </c>
      <c r="N110" s="229">
        <f t="shared" si="80"/>
        <v>0</v>
      </c>
    </row>
    <row r="111" spans="1:14" ht="18" customHeight="1" x14ac:dyDescent="0.25">
      <c r="A111" s="1003"/>
      <c r="B111" s="938" t="s">
        <v>754</v>
      </c>
      <c r="C111" s="938"/>
      <c r="D111" s="938"/>
      <c r="E111" s="938"/>
      <c r="F111" s="939"/>
      <c r="G111" s="102">
        <f t="shared" ref="G111:M111" si="118">G112</f>
        <v>14000</v>
      </c>
      <c r="H111" s="102">
        <f t="shared" si="118"/>
        <v>14000</v>
      </c>
      <c r="I111" s="550">
        <f t="shared" si="118"/>
        <v>14000</v>
      </c>
      <c r="J111" s="631">
        <f t="shared" si="118"/>
        <v>14866</v>
      </c>
      <c r="K111" s="695">
        <f t="shared" si="118"/>
        <v>14938</v>
      </c>
      <c r="L111" s="695">
        <f t="shared" si="118"/>
        <v>16355</v>
      </c>
      <c r="M111" s="695">
        <f t="shared" si="118"/>
        <v>19461</v>
      </c>
      <c r="N111" s="237">
        <f t="shared" si="80"/>
        <v>3106</v>
      </c>
    </row>
    <row r="112" spans="1:14" ht="12.15" customHeight="1" x14ac:dyDescent="0.25">
      <c r="A112" s="1003"/>
      <c r="B112" s="913"/>
      <c r="C112" s="161">
        <v>637</v>
      </c>
      <c r="D112" s="162" t="s">
        <v>840</v>
      </c>
      <c r="E112" s="359" t="s">
        <v>322</v>
      </c>
      <c r="F112" s="451"/>
      <c r="G112" s="95">
        <f t="shared" ref="G112:L112" si="119">SUM(G113:G116)</f>
        <v>14000</v>
      </c>
      <c r="H112" s="81">
        <f t="shared" si="119"/>
        <v>14000</v>
      </c>
      <c r="I112" s="552">
        <f t="shared" si="119"/>
        <v>14000</v>
      </c>
      <c r="J112" s="81">
        <f t="shared" si="119"/>
        <v>14866</v>
      </c>
      <c r="K112" s="552">
        <f t="shared" si="119"/>
        <v>14938</v>
      </c>
      <c r="L112" s="552">
        <f t="shared" si="119"/>
        <v>16355</v>
      </c>
      <c r="M112" s="552">
        <f t="shared" ref="M112" si="120">SUM(M113:M116)</f>
        <v>19461</v>
      </c>
      <c r="N112" s="228">
        <f t="shared" si="80"/>
        <v>3106</v>
      </c>
    </row>
    <row r="113" spans="1:14" ht="12.15" customHeight="1" outlineLevel="1" x14ac:dyDescent="0.25">
      <c r="A113" s="1003"/>
      <c r="B113" s="913"/>
      <c r="C113" s="139"/>
      <c r="D113" s="141"/>
      <c r="E113" s="217" t="s">
        <v>617</v>
      </c>
      <c r="F113" s="218"/>
      <c r="G113" s="94">
        <v>7000</v>
      </c>
      <c r="H113" s="94">
        <v>7000</v>
      </c>
      <c r="I113" s="544">
        <v>7000</v>
      </c>
      <c r="J113" s="81">
        <v>7000</v>
      </c>
      <c r="K113" s="552">
        <v>7000</v>
      </c>
      <c r="L113" s="552">
        <v>7000</v>
      </c>
      <c r="M113" s="552">
        <v>6840</v>
      </c>
      <c r="N113" s="228">
        <f t="shared" si="80"/>
        <v>-160</v>
      </c>
    </row>
    <row r="114" spans="1:14" ht="12.15" customHeight="1" outlineLevel="1" x14ac:dyDescent="0.25">
      <c r="A114" s="1003"/>
      <c r="B114" s="913"/>
      <c r="C114" s="139"/>
      <c r="D114" s="141"/>
      <c r="E114" s="217" t="s">
        <v>619</v>
      </c>
      <c r="F114" s="218"/>
      <c r="G114" s="94">
        <v>500</v>
      </c>
      <c r="H114" s="94">
        <v>500</v>
      </c>
      <c r="I114" s="544">
        <v>500</v>
      </c>
      <c r="J114" s="81">
        <v>500</v>
      </c>
      <c r="K114" s="552">
        <v>500</v>
      </c>
      <c r="L114" s="552">
        <v>500</v>
      </c>
      <c r="M114" s="552">
        <v>500</v>
      </c>
      <c r="N114" s="228">
        <f t="shared" si="80"/>
        <v>0</v>
      </c>
    </row>
    <row r="115" spans="1:14" ht="12.15" customHeight="1" outlineLevel="1" x14ac:dyDescent="0.25">
      <c r="A115" s="1003"/>
      <c r="B115" s="913"/>
      <c r="C115" s="139"/>
      <c r="D115" s="141"/>
      <c r="E115" s="217" t="s">
        <v>620</v>
      </c>
      <c r="F115" s="218"/>
      <c r="G115" s="94">
        <v>6500</v>
      </c>
      <c r="H115" s="94">
        <v>6500</v>
      </c>
      <c r="I115" s="242">
        <v>6500</v>
      </c>
      <c r="J115" s="80">
        <f>6500+304+210+352</f>
        <v>7366</v>
      </c>
      <c r="K115" s="242">
        <f>6500+304+210+352+72</f>
        <v>7438</v>
      </c>
      <c r="L115" s="242">
        <f>6500+304+210+352+72+256+575+586</f>
        <v>8855</v>
      </c>
      <c r="M115" s="242">
        <f>6500+304+210+352+72+256+575+586+3266</f>
        <v>12121</v>
      </c>
      <c r="N115" s="227">
        <f t="shared" si="80"/>
        <v>3266</v>
      </c>
    </row>
    <row r="116" spans="1:14" ht="12.15" customHeight="1" outlineLevel="1" x14ac:dyDescent="0.25">
      <c r="A116" s="1004"/>
      <c r="B116" s="914"/>
      <c r="C116" s="344"/>
      <c r="D116" s="350"/>
      <c r="E116" s="458" t="s">
        <v>623</v>
      </c>
      <c r="F116" s="483"/>
      <c r="G116" s="420"/>
      <c r="H116" s="420"/>
      <c r="I116" s="553"/>
      <c r="J116" s="639"/>
      <c r="K116" s="369"/>
      <c r="L116" s="369"/>
      <c r="M116" s="369"/>
      <c r="N116" s="596">
        <f t="shared" si="80"/>
        <v>0</v>
      </c>
    </row>
    <row r="117" spans="1:14" s="135" customFormat="1" ht="19.95" customHeight="1" x14ac:dyDescent="0.25">
      <c r="A117" s="949" t="s">
        <v>389</v>
      </c>
      <c r="B117" s="950"/>
      <c r="C117" s="950"/>
      <c r="D117" s="950"/>
      <c r="E117" s="950"/>
      <c r="F117" s="951"/>
      <c r="G117" s="459">
        <f t="shared" ref="G117:L117" si="121">G118+G121+G123+G129</f>
        <v>19978</v>
      </c>
      <c r="H117" s="474">
        <f t="shared" si="121"/>
        <v>19978</v>
      </c>
      <c r="I117" s="551">
        <f t="shared" si="121"/>
        <v>19978</v>
      </c>
      <c r="J117" s="459">
        <f t="shared" si="121"/>
        <v>19978</v>
      </c>
      <c r="K117" s="696">
        <f t="shared" si="121"/>
        <v>19978</v>
      </c>
      <c r="L117" s="696">
        <f t="shared" si="121"/>
        <v>19978</v>
      </c>
      <c r="M117" s="696">
        <f t="shared" ref="M117" si="122">M118+M121+M123+M129</f>
        <v>29138</v>
      </c>
      <c r="N117" s="455">
        <f t="shared" si="80"/>
        <v>9160</v>
      </c>
    </row>
    <row r="118" spans="1:14" ht="18" customHeight="1" x14ac:dyDescent="0.25">
      <c r="A118" s="996"/>
      <c r="B118" s="918" t="s">
        <v>390</v>
      </c>
      <c r="C118" s="919"/>
      <c r="D118" s="920"/>
      <c r="E118" s="920"/>
      <c r="F118" s="921">
        <v>180</v>
      </c>
      <c r="G118" s="100">
        <f t="shared" ref="G118:M119" si="123">G119</f>
        <v>300</v>
      </c>
      <c r="H118" s="100">
        <f t="shared" si="123"/>
        <v>300</v>
      </c>
      <c r="I118" s="122">
        <f t="shared" si="123"/>
        <v>300</v>
      </c>
      <c r="J118" s="638">
        <f t="shared" si="123"/>
        <v>300</v>
      </c>
      <c r="K118" s="697">
        <f t="shared" si="123"/>
        <v>300</v>
      </c>
      <c r="L118" s="697">
        <f t="shared" si="123"/>
        <v>300</v>
      </c>
      <c r="M118" s="697">
        <f t="shared" si="123"/>
        <v>300</v>
      </c>
      <c r="N118" s="235">
        <f t="shared" si="80"/>
        <v>0</v>
      </c>
    </row>
    <row r="119" spans="1:14" ht="15" customHeight="1" x14ac:dyDescent="0.25">
      <c r="A119" s="997"/>
      <c r="B119" s="912"/>
      <c r="C119" s="907" t="s">
        <v>391</v>
      </c>
      <c r="D119" s="907"/>
      <c r="E119" s="907"/>
      <c r="F119" s="908"/>
      <c r="G119" s="98">
        <f t="shared" si="123"/>
        <v>300</v>
      </c>
      <c r="H119" s="98">
        <f t="shared" si="123"/>
        <v>300</v>
      </c>
      <c r="I119" s="543">
        <f t="shared" si="123"/>
        <v>300</v>
      </c>
      <c r="J119" s="86">
        <f t="shared" si="123"/>
        <v>300</v>
      </c>
      <c r="K119" s="566">
        <f t="shared" si="123"/>
        <v>300</v>
      </c>
      <c r="L119" s="566">
        <f t="shared" si="123"/>
        <v>300</v>
      </c>
      <c r="M119" s="566">
        <f t="shared" si="123"/>
        <v>300</v>
      </c>
      <c r="N119" s="231">
        <f t="shared" si="80"/>
        <v>0</v>
      </c>
    </row>
    <row r="120" spans="1:14" ht="12.15" customHeight="1" x14ac:dyDescent="0.25">
      <c r="A120" s="997"/>
      <c r="B120" s="922"/>
      <c r="C120" s="353">
        <v>633</v>
      </c>
      <c r="D120" s="140" t="s">
        <v>840</v>
      </c>
      <c r="E120" s="181" t="s">
        <v>392</v>
      </c>
      <c r="F120" s="218"/>
      <c r="G120" s="94">
        <v>300</v>
      </c>
      <c r="H120" s="94">
        <v>300</v>
      </c>
      <c r="I120" s="243">
        <v>300</v>
      </c>
      <c r="J120" s="80">
        <v>300</v>
      </c>
      <c r="K120" s="242">
        <v>300</v>
      </c>
      <c r="L120" s="242">
        <v>300</v>
      </c>
      <c r="M120" s="242">
        <v>300</v>
      </c>
      <c r="N120" s="227">
        <f t="shared" si="80"/>
        <v>0</v>
      </c>
    </row>
    <row r="121" spans="1:14" ht="18" customHeight="1" x14ac:dyDescent="0.25">
      <c r="A121" s="997"/>
      <c r="B121" s="924" t="s">
        <v>393</v>
      </c>
      <c r="C121" s="924"/>
      <c r="D121" s="924"/>
      <c r="E121" s="924"/>
      <c r="F121" s="925"/>
      <c r="G121" s="97">
        <f t="shared" ref="G121:M121" si="124">G122</f>
        <v>9000</v>
      </c>
      <c r="H121" s="97">
        <f t="shared" si="124"/>
        <v>9000</v>
      </c>
      <c r="I121" s="546">
        <f t="shared" si="124"/>
        <v>9000</v>
      </c>
      <c r="J121" s="83">
        <f t="shared" si="124"/>
        <v>9000</v>
      </c>
      <c r="K121" s="567">
        <f t="shared" si="124"/>
        <v>9000</v>
      </c>
      <c r="L121" s="567">
        <f t="shared" si="124"/>
        <v>9000</v>
      </c>
      <c r="M121" s="567">
        <f t="shared" si="124"/>
        <v>14000</v>
      </c>
      <c r="N121" s="232">
        <f t="shared" si="80"/>
        <v>5000</v>
      </c>
    </row>
    <row r="122" spans="1:14" ht="12.15" customHeight="1" x14ac:dyDescent="0.25">
      <c r="A122" s="997"/>
      <c r="B122" s="137"/>
      <c r="C122" s="353">
        <v>642</v>
      </c>
      <c r="D122" s="140" t="s">
        <v>844</v>
      </c>
      <c r="E122" s="1045" t="s">
        <v>394</v>
      </c>
      <c r="F122" s="142"/>
      <c r="G122" s="94">
        <v>9000</v>
      </c>
      <c r="H122" s="94">
        <v>9000</v>
      </c>
      <c r="I122" s="243">
        <v>9000</v>
      </c>
      <c r="J122" s="80">
        <v>9000</v>
      </c>
      <c r="K122" s="242">
        <v>9000</v>
      </c>
      <c r="L122" s="242">
        <v>9000</v>
      </c>
      <c r="M122" s="242">
        <f>9000+5000</f>
        <v>14000</v>
      </c>
      <c r="N122" s="227">
        <f t="shared" si="80"/>
        <v>5000</v>
      </c>
    </row>
    <row r="123" spans="1:14" ht="18" customHeight="1" x14ac:dyDescent="0.25">
      <c r="A123" s="997"/>
      <c r="B123" s="924" t="s">
        <v>395</v>
      </c>
      <c r="C123" s="924"/>
      <c r="D123" s="924"/>
      <c r="E123" s="924"/>
      <c r="F123" s="925"/>
      <c r="G123" s="97">
        <f t="shared" ref="G123" si="125">G124+G126</f>
        <v>0</v>
      </c>
      <c r="H123" s="97">
        <f t="shared" ref="H123:I123" si="126">H124+H126</f>
        <v>0</v>
      </c>
      <c r="I123" s="546">
        <f t="shared" si="126"/>
        <v>0</v>
      </c>
      <c r="J123" s="83">
        <f t="shared" ref="J123:K123" si="127">J124+J126</f>
        <v>0</v>
      </c>
      <c r="K123" s="567">
        <f t="shared" si="127"/>
        <v>0</v>
      </c>
      <c r="L123" s="567">
        <f t="shared" ref="L123" si="128">L124+L126</f>
        <v>0</v>
      </c>
      <c r="M123" s="567">
        <f t="shared" ref="M123" si="129">M124+M126</f>
        <v>3500</v>
      </c>
      <c r="N123" s="232">
        <f t="shared" si="80"/>
        <v>3500</v>
      </c>
    </row>
    <row r="124" spans="1:14" ht="15" customHeight="1" x14ac:dyDescent="0.25">
      <c r="A124" s="997"/>
      <c r="B124" s="941"/>
      <c r="C124" s="906" t="s">
        <v>396</v>
      </c>
      <c r="D124" s="927"/>
      <c r="E124" s="927"/>
      <c r="F124" s="1002"/>
      <c r="G124" s="103">
        <f t="shared" ref="G124:M124" si="130">G125</f>
        <v>0</v>
      </c>
      <c r="H124" s="103">
        <f t="shared" si="130"/>
        <v>0</v>
      </c>
      <c r="I124" s="554">
        <f t="shared" si="130"/>
        <v>0</v>
      </c>
      <c r="J124" s="84">
        <f t="shared" si="130"/>
        <v>0</v>
      </c>
      <c r="K124" s="698">
        <f t="shared" si="130"/>
        <v>0</v>
      </c>
      <c r="L124" s="698">
        <f t="shared" si="130"/>
        <v>0</v>
      </c>
      <c r="M124" s="698">
        <f t="shared" si="130"/>
        <v>0</v>
      </c>
      <c r="N124" s="597">
        <f t="shared" si="80"/>
        <v>0</v>
      </c>
    </row>
    <row r="125" spans="1:14" ht="12.15" customHeight="1" x14ac:dyDescent="0.25">
      <c r="A125" s="997"/>
      <c r="B125" s="942"/>
      <c r="C125" s="354">
        <v>637</v>
      </c>
      <c r="D125" s="177" t="s">
        <v>842</v>
      </c>
      <c r="E125" s="454" t="s">
        <v>397</v>
      </c>
      <c r="F125" s="484"/>
      <c r="G125" s="94">
        <v>0</v>
      </c>
      <c r="H125" s="94">
        <v>0</v>
      </c>
      <c r="I125" s="243">
        <v>0</v>
      </c>
      <c r="J125" s="80">
        <v>0</v>
      </c>
      <c r="K125" s="242">
        <v>0</v>
      </c>
      <c r="L125" s="242">
        <v>0</v>
      </c>
      <c r="M125" s="242">
        <v>0</v>
      </c>
      <c r="N125" s="227">
        <f t="shared" si="80"/>
        <v>0</v>
      </c>
    </row>
    <row r="126" spans="1:14" ht="15" customHeight="1" x14ac:dyDescent="0.25">
      <c r="A126" s="997"/>
      <c r="B126" s="942"/>
      <c r="C126" s="907" t="s">
        <v>398</v>
      </c>
      <c r="D126" s="907"/>
      <c r="E126" s="907"/>
      <c r="F126" s="908"/>
      <c r="G126" s="84">
        <f>G127+G128</f>
        <v>0</v>
      </c>
      <c r="H126" s="84">
        <f t="shared" ref="H126:N126" si="131">H127+H128</f>
        <v>0</v>
      </c>
      <c r="I126" s="84">
        <f t="shared" si="131"/>
        <v>0</v>
      </c>
      <c r="J126" s="84">
        <f t="shared" si="131"/>
        <v>0</v>
      </c>
      <c r="K126" s="84">
        <f t="shared" si="131"/>
        <v>0</v>
      </c>
      <c r="L126" s="84">
        <f t="shared" si="131"/>
        <v>0</v>
      </c>
      <c r="M126" s="84">
        <f t="shared" si="131"/>
        <v>3500</v>
      </c>
      <c r="N126" s="597">
        <f t="shared" si="131"/>
        <v>3500</v>
      </c>
    </row>
    <row r="127" spans="1:14" ht="12.15" customHeight="1" x14ac:dyDescent="0.25">
      <c r="A127" s="997"/>
      <c r="B127" s="942"/>
      <c r="C127" s="354">
        <v>637</v>
      </c>
      <c r="D127" s="162" t="s">
        <v>840</v>
      </c>
      <c r="E127" s="163" t="s">
        <v>399</v>
      </c>
      <c r="F127" s="164"/>
      <c r="G127" s="485"/>
      <c r="H127" s="486"/>
      <c r="I127" s="555"/>
      <c r="J127" s="485"/>
      <c r="K127" s="699"/>
      <c r="L127" s="699"/>
      <c r="M127" s="699"/>
      <c r="N127" s="487"/>
    </row>
    <row r="128" spans="1:14" ht="12.15" customHeight="1" x14ac:dyDescent="0.25">
      <c r="A128" s="997"/>
      <c r="B128" s="943"/>
      <c r="C128" s="354">
        <v>651</v>
      </c>
      <c r="D128" s="162" t="s">
        <v>840</v>
      </c>
      <c r="E128" s="163" t="s">
        <v>886</v>
      </c>
      <c r="F128" s="164"/>
      <c r="G128" s="95">
        <v>0</v>
      </c>
      <c r="H128" s="95"/>
      <c r="I128" s="544">
        <v>0</v>
      </c>
      <c r="J128" s="81">
        <v>0</v>
      </c>
      <c r="K128" s="552">
        <v>0</v>
      </c>
      <c r="L128" s="552">
        <v>0</v>
      </c>
      <c r="M128" s="552">
        <v>3500</v>
      </c>
      <c r="N128" s="227">
        <f t="shared" si="80"/>
        <v>3500</v>
      </c>
    </row>
    <row r="129" spans="1:14" ht="18" customHeight="1" x14ac:dyDescent="0.25">
      <c r="A129" s="997"/>
      <c r="B129" s="924" t="s">
        <v>760</v>
      </c>
      <c r="C129" s="924"/>
      <c r="D129" s="924"/>
      <c r="E129" s="924"/>
      <c r="F129" s="925"/>
      <c r="G129" s="97">
        <f t="shared" ref="G129:L129" si="132">G130+G131+G135+G136</f>
        <v>10678</v>
      </c>
      <c r="H129" s="97">
        <f t="shared" si="132"/>
        <v>10678</v>
      </c>
      <c r="I129" s="546">
        <f t="shared" si="132"/>
        <v>10678</v>
      </c>
      <c r="J129" s="83">
        <f t="shared" si="132"/>
        <v>10678</v>
      </c>
      <c r="K129" s="567">
        <f t="shared" si="132"/>
        <v>10678</v>
      </c>
      <c r="L129" s="567">
        <f t="shared" si="132"/>
        <v>10678</v>
      </c>
      <c r="M129" s="567">
        <f t="shared" ref="M129" si="133">M130+M131+M135+M136</f>
        <v>11338</v>
      </c>
      <c r="N129" s="232">
        <f t="shared" si="80"/>
        <v>660</v>
      </c>
    </row>
    <row r="130" spans="1:14" ht="12.15" customHeight="1" x14ac:dyDescent="0.25">
      <c r="A130" s="997"/>
      <c r="B130" s="941"/>
      <c r="C130" s="161">
        <v>632</v>
      </c>
      <c r="D130" s="140" t="s">
        <v>840</v>
      </c>
      <c r="E130" s="181" t="s">
        <v>761</v>
      </c>
      <c r="F130" s="218"/>
      <c r="G130" s="94">
        <v>1288</v>
      </c>
      <c r="H130" s="143">
        <v>1288</v>
      </c>
      <c r="I130" s="149">
        <v>1288</v>
      </c>
      <c r="J130" s="144">
        <v>1288</v>
      </c>
      <c r="K130" s="150">
        <v>1288</v>
      </c>
      <c r="L130" s="150">
        <v>1288</v>
      </c>
      <c r="M130" s="150">
        <v>1288</v>
      </c>
      <c r="N130" s="737">
        <f t="shared" si="80"/>
        <v>0</v>
      </c>
    </row>
    <row r="131" spans="1:14" ht="12.15" customHeight="1" x14ac:dyDescent="0.25">
      <c r="A131" s="997"/>
      <c r="B131" s="942"/>
      <c r="C131" s="481">
        <v>637</v>
      </c>
      <c r="D131" s="140" t="s">
        <v>840</v>
      </c>
      <c r="E131" s="181" t="s">
        <v>762</v>
      </c>
      <c r="F131" s="218"/>
      <c r="G131" s="94">
        <f t="shared" ref="G131:L131" si="134">G132+G133+G134</f>
        <v>4000</v>
      </c>
      <c r="H131" s="143">
        <f t="shared" si="134"/>
        <v>4000</v>
      </c>
      <c r="I131" s="149">
        <f t="shared" si="134"/>
        <v>4000</v>
      </c>
      <c r="J131" s="144">
        <f t="shared" si="134"/>
        <v>4000</v>
      </c>
      <c r="K131" s="150">
        <f t="shared" si="134"/>
        <v>4000</v>
      </c>
      <c r="L131" s="150">
        <f t="shared" si="134"/>
        <v>4000</v>
      </c>
      <c r="M131" s="150">
        <f t="shared" ref="M131" si="135">M132+M133+M134</f>
        <v>4000</v>
      </c>
      <c r="N131" s="737">
        <f t="shared" si="80"/>
        <v>0</v>
      </c>
    </row>
    <row r="132" spans="1:14" ht="12.15" customHeight="1" outlineLevel="1" x14ac:dyDescent="0.25">
      <c r="A132" s="997"/>
      <c r="B132" s="942"/>
      <c r="C132" s="141"/>
      <c r="D132" s="140"/>
      <c r="E132" s="142" t="s">
        <v>764</v>
      </c>
      <c r="F132" s="218"/>
      <c r="G132" s="94">
        <v>1470</v>
      </c>
      <c r="H132" s="143">
        <v>1470</v>
      </c>
      <c r="I132" s="149">
        <v>1470</v>
      </c>
      <c r="J132" s="144">
        <v>1470</v>
      </c>
      <c r="K132" s="150">
        <v>1470</v>
      </c>
      <c r="L132" s="150">
        <v>1470</v>
      </c>
      <c r="M132" s="150">
        <v>1470</v>
      </c>
      <c r="N132" s="737">
        <f t="shared" si="80"/>
        <v>0</v>
      </c>
    </row>
    <row r="133" spans="1:14" ht="12.15" customHeight="1" outlineLevel="1" x14ac:dyDescent="0.25">
      <c r="A133" s="997"/>
      <c r="B133" s="942"/>
      <c r="C133" s="141"/>
      <c r="D133" s="140"/>
      <c r="E133" s="142" t="s">
        <v>765</v>
      </c>
      <c r="F133" s="218"/>
      <c r="G133" s="94">
        <v>1730</v>
      </c>
      <c r="H133" s="143">
        <v>1730</v>
      </c>
      <c r="I133" s="149">
        <v>1730</v>
      </c>
      <c r="J133" s="144">
        <v>1730</v>
      </c>
      <c r="K133" s="150">
        <v>1730</v>
      </c>
      <c r="L133" s="150">
        <v>1730</v>
      </c>
      <c r="M133" s="150">
        <v>1730</v>
      </c>
      <c r="N133" s="737">
        <f t="shared" ref="N133:N196" si="136">M133-L133</f>
        <v>0</v>
      </c>
    </row>
    <row r="134" spans="1:14" ht="12.15" customHeight="1" outlineLevel="1" x14ac:dyDescent="0.25">
      <c r="A134" s="997"/>
      <c r="B134" s="942"/>
      <c r="C134" s="141"/>
      <c r="D134" s="140"/>
      <c r="E134" s="345" t="s">
        <v>616</v>
      </c>
      <c r="F134" s="218"/>
      <c r="G134" s="94">
        <v>800</v>
      </c>
      <c r="H134" s="143">
        <v>800</v>
      </c>
      <c r="I134" s="149">
        <v>800</v>
      </c>
      <c r="J134" s="144">
        <v>800</v>
      </c>
      <c r="K134" s="150">
        <v>800</v>
      </c>
      <c r="L134" s="150">
        <v>800</v>
      </c>
      <c r="M134" s="150">
        <v>800</v>
      </c>
      <c r="N134" s="737">
        <f t="shared" si="136"/>
        <v>0</v>
      </c>
    </row>
    <row r="135" spans="1:14" ht="12.15" customHeight="1" x14ac:dyDescent="0.25">
      <c r="A135" s="997"/>
      <c r="B135" s="942"/>
      <c r="C135" s="481">
        <v>637</v>
      </c>
      <c r="D135" s="140" t="s">
        <v>841</v>
      </c>
      <c r="E135" s="345" t="s">
        <v>533</v>
      </c>
      <c r="F135" s="218"/>
      <c r="G135" s="94">
        <v>900</v>
      </c>
      <c r="H135" s="143">
        <v>900</v>
      </c>
      <c r="I135" s="149">
        <v>900</v>
      </c>
      <c r="J135" s="144">
        <v>900</v>
      </c>
      <c r="K135" s="150">
        <v>900</v>
      </c>
      <c r="L135" s="150">
        <v>900</v>
      </c>
      <c r="M135" s="150">
        <v>900</v>
      </c>
      <c r="N135" s="737">
        <f t="shared" si="136"/>
        <v>0</v>
      </c>
    </row>
    <row r="136" spans="1:14" ht="12.15" customHeight="1" x14ac:dyDescent="0.25">
      <c r="A136" s="1001"/>
      <c r="B136" s="944"/>
      <c r="C136" s="534">
        <v>637</v>
      </c>
      <c r="D136" s="530" t="s">
        <v>843</v>
      </c>
      <c r="E136" s="424" t="s">
        <v>763</v>
      </c>
      <c r="F136" s="425"/>
      <c r="G136" s="96">
        <v>4490</v>
      </c>
      <c r="H136" s="165">
        <v>4490</v>
      </c>
      <c r="I136" s="1046">
        <v>4490</v>
      </c>
      <c r="J136" s="145">
        <v>4490</v>
      </c>
      <c r="K136" s="700">
        <v>4490</v>
      </c>
      <c r="L136" s="700">
        <v>4490</v>
      </c>
      <c r="M136" s="700">
        <v>5150</v>
      </c>
      <c r="N136" s="738">
        <f t="shared" si="136"/>
        <v>660</v>
      </c>
    </row>
    <row r="137" spans="1:14" s="135" customFormat="1" ht="19.95" customHeight="1" x14ac:dyDescent="0.25">
      <c r="A137" s="949" t="s">
        <v>400</v>
      </c>
      <c r="B137" s="950"/>
      <c r="C137" s="950"/>
      <c r="D137" s="950"/>
      <c r="E137" s="950"/>
      <c r="F137" s="951"/>
      <c r="G137" s="474">
        <f t="shared" ref="G137" si="137">G138+G171+G174+G187+G201</f>
        <v>505533</v>
      </c>
      <c r="H137" s="474">
        <f t="shared" ref="H137:I137" si="138">H138+H171+H174+H187+H201</f>
        <v>505533</v>
      </c>
      <c r="I137" s="551">
        <f t="shared" si="138"/>
        <v>505533</v>
      </c>
      <c r="J137" s="459">
        <f t="shared" ref="J137:K137" si="139">J138+J171+J174+J187+J201</f>
        <v>502933</v>
      </c>
      <c r="K137" s="696">
        <f t="shared" si="139"/>
        <v>503133</v>
      </c>
      <c r="L137" s="696">
        <f t="shared" ref="L137" si="140">L138+L171+L174+L187+L201</f>
        <v>503133</v>
      </c>
      <c r="M137" s="696">
        <f t="shared" ref="M137" si="141">M138+M171+M174+M187+M201</f>
        <v>504310</v>
      </c>
      <c r="N137" s="455">
        <f t="shared" si="136"/>
        <v>1177</v>
      </c>
    </row>
    <row r="138" spans="1:14" ht="18" customHeight="1" x14ac:dyDescent="0.25">
      <c r="A138" s="996"/>
      <c r="B138" s="918" t="s">
        <v>767</v>
      </c>
      <c r="C138" s="919"/>
      <c r="D138" s="920"/>
      <c r="E138" s="920"/>
      <c r="F138" s="921"/>
      <c r="G138" s="100">
        <f t="shared" ref="G138" si="142">G139+G168</f>
        <v>317903</v>
      </c>
      <c r="H138" s="97">
        <f t="shared" ref="H138:I138" si="143">H139+H168</f>
        <v>317903</v>
      </c>
      <c r="I138" s="546">
        <f t="shared" si="143"/>
        <v>317903</v>
      </c>
      <c r="J138" s="83">
        <f t="shared" ref="J138:K138" si="144">J139+J168</f>
        <v>317903</v>
      </c>
      <c r="K138" s="567">
        <f t="shared" si="144"/>
        <v>318103</v>
      </c>
      <c r="L138" s="567">
        <f t="shared" ref="L138" si="145">L139+L168</f>
        <v>318103</v>
      </c>
      <c r="M138" s="567">
        <f t="shared" ref="M138" si="146">M139+M168</f>
        <v>319280</v>
      </c>
      <c r="N138" s="232">
        <f t="shared" si="136"/>
        <v>1177</v>
      </c>
    </row>
    <row r="139" spans="1:14" ht="15" customHeight="1" x14ac:dyDescent="0.25">
      <c r="A139" s="997"/>
      <c r="B139" s="912"/>
      <c r="C139" s="940" t="s">
        <v>402</v>
      </c>
      <c r="D139" s="907"/>
      <c r="E139" s="907"/>
      <c r="F139" s="908"/>
      <c r="G139" s="98">
        <f t="shared" ref="G139" si="147">G140+G141+G142+G145+G152+G155+G156+G157+G166+G167</f>
        <v>316503</v>
      </c>
      <c r="H139" s="98">
        <f t="shared" ref="H139:I139" si="148">H140+H141+H142+H145+H152+H155+H156+H157+H166+H167</f>
        <v>316503</v>
      </c>
      <c r="I139" s="543">
        <f t="shared" si="148"/>
        <v>316503</v>
      </c>
      <c r="J139" s="86">
        <f t="shared" ref="J139:K139" si="149">J140+J141+J142+J145+J152+J155+J156+J157+J166+J167</f>
        <v>316503</v>
      </c>
      <c r="K139" s="566">
        <f t="shared" si="149"/>
        <v>316703</v>
      </c>
      <c r="L139" s="566">
        <f t="shared" ref="L139" si="150">L140+L141+L142+L145+L152+L155+L156+L157+L166+L167</f>
        <v>316703</v>
      </c>
      <c r="M139" s="566">
        <f t="shared" ref="M139" si="151">M140+M141+M142+M145+M152+M155+M156+M157+M166+M167</f>
        <v>317880</v>
      </c>
      <c r="N139" s="231">
        <f t="shared" si="136"/>
        <v>1177</v>
      </c>
    </row>
    <row r="140" spans="1:14" ht="12.15" customHeight="1" x14ac:dyDescent="0.25">
      <c r="A140" s="997"/>
      <c r="B140" s="913"/>
      <c r="C140" s="139">
        <v>610</v>
      </c>
      <c r="D140" s="147" t="s">
        <v>448</v>
      </c>
      <c r="E140" s="181" t="s">
        <v>403</v>
      </c>
      <c r="F140" s="218"/>
      <c r="G140" s="96">
        <f t="shared" ref="G140:L140" si="152">210000-12000</f>
        <v>198000</v>
      </c>
      <c r="H140" s="94">
        <f t="shared" si="152"/>
        <v>198000</v>
      </c>
      <c r="I140" s="1043">
        <f t="shared" si="152"/>
        <v>198000</v>
      </c>
      <c r="J140" s="635">
        <f t="shared" si="152"/>
        <v>198000</v>
      </c>
      <c r="K140" s="692">
        <f t="shared" si="152"/>
        <v>198000</v>
      </c>
      <c r="L140" s="692">
        <f t="shared" si="152"/>
        <v>198000</v>
      </c>
      <c r="M140" s="692">
        <f>210000-12000</f>
        <v>198000</v>
      </c>
      <c r="N140" s="226">
        <f t="shared" si="136"/>
        <v>0</v>
      </c>
    </row>
    <row r="141" spans="1:14" ht="12.15" customHeight="1" x14ac:dyDescent="0.25">
      <c r="A141" s="997"/>
      <c r="B141" s="913"/>
      <c r="C141" s="139">
        <v>620</v>
      </c>
      <c r="D141" s="147" t="s">
        <v>448</v>
      </c>
      <c r="E141" s="217" t="s">
        <v>320</v>
      </c>
      <c r="F141" s="218"/>
      <c r="G141" s="94">
        <f t="shared" ref="G141:L141" si="153">78000-5000</f>
        <v>73000</v>
      </c>
      <c r="H141" s="80">
        <f t="shared" si="153"/>
        <v>73000</v>
      </c>
      <c r="I141" s="242">
        <f t="shared" si="153"/>
        <v>73000</v>
      </c>
      <c r="J141" s="80">
        <f t="shared" si="153"/>
        <v>73000</v>
      </c>
      <c r="K141" s="242">
        <f t="shared" si="153"/>
        <v>73000</v>
      </c>
      <c r="L141" s="242">
        <f t="shared" si="153"/>
        <v>73000</v>
      </c>
      <c r="M141" s="242">
        <f>78000-5000</f>
        <v>73000</v>
      </c>
      <c r="N141" s="227">
        <f t="shared" si="136"/>
        <v>0</v>
      </c>
    </row>
    <row r="142" spans="1:14" ht="12.15" customHeight="1" x14ac:dyDescent="0.25">
      <c r="A142" s="997"/>
      <c r="B142" s="913"/>
      <c r="C142" s="139">
        <v>632</v>
      </c>
      <c r="D142" s="147" t="s">
        <v>448</v>
      </c>
      <c r="E142" s="217" t="s">
        <v>350</v>
      </c>
      <c r="F142" s="218"/>
      <c r="G142" s="94">
        <f t="shared" ref="G142" si="154">SUM(G143:G144)</f>
        <v>7800</v>
      </c>
      <c r="H142" s="80">
        <f t="shared" ref="H142:I142" si="155">SUM(H143:H144)</f>
        <v>7800</v>
      </c>
      <c r="I142" s="552">
        <f t="shared" si="155"/>
        <v>7800</v>
      </c>
      <c r="J142" s="81">
        <f t="shared" ref="J142:K142" si="156">SUM(J143:J144)</f>
        <v>7800</v>
      </c>
      <c r="K142" s="552">
        <f t="shared" si="156"/>
        <v>7800</v>
      </c>
      <c r="L142" s="552">
        <f t="shared" ref="L142" si="157">SUM(L143:L144)</f>
        <v>7800</v>
      </c>
      <c r="M142" s="552">
        <f t="shared" ref="M142" si="158">SUM(M143:M144)</f>
        <v>1200</v>
      </c>
      <c r="N142" s="228">
        <f t="shared" si="136"/>
        <v>-6600</v>
      </c>
    </row>
    <row r="143" spans="1:14" ht="12.15" customHeight="1" outlineLevel="1" x14ac:dyDescent="0.25">
      <c r="A143" s="997"/>
      <c r="B143" s="913"/>
      <c r="C143" s="139"/>
      <c r="D143" s="147"/>
      <c r="E143" s="345" t="s">
        <v>404</v>
      </c>
      <c r="F143" s="218"/>
      <c r="G143" s="94">
        <v>6600</v>
      </c>
      <c r="H143" s="80">
        <v>6600</v>
      </c>
      <c r="I143" s="81">
        <v>6600</v>
      </c>
      <c r="J143" s="80">
        <v>6600</v>
      </c>
      <c r="K143" s="81">
        <v>6600</v>
      </c>
      <c r="L143" s="80">
        <v>6600</v>
      </c>
      <c r="M143" s="552">
        <v>0</v>
      </c>
      <c r="N143" s="228">
        <f t="shared" si="136"/>
        <v>-6600</v>
      </c>
    </row>
    <row r="144" spans="1:14" ht="12.15" customHeight="1" outlineLevel="1" x14ac:dyDescent="0.25">
      <c r="A144" s="997"/>
      <c r="B144" s="913"/>
      <c r="C144" s="139"/>
      <c r="D144" s="147"/>
      <c r="E144" s="345" t="s">
        <v>405</v>
      </c>
      <c r="F144" s="218"/>
      <c r="G144" s="94">
        <v>1200</v>
      </c>
      <c r="H144" s="80">
        <v>1200</v>
      </c>
      <c r="I144" s="80">
        <v>1200</v>
      </c>
      <c r="J144" s="80">
        <v>1200</v>
      </c>
      <c r="K144" s="80">
        <v>1200</v>
      </c>
      <c r="L144" s="80">
        <v>1200</v>
      </c>
      <c r="M144" s="242">
        <v>1200</v>
      </c>
      <c r="N144" s="227">
        <f t="shared" si="136"/>
        <v>0</v>
      </c>
    </row>
    <row r="145" spans="1:14" ht="12.15" customHeight="1" x14ac:dyDescent="0.25">
      <c r="A145" s="997"/>
      <c r="B145" s="913"/>
      <c r="C145" s="139">
        <v>633</v>
      </c>
      <c r="D145" s="147" t="s">
        <v>448</v>
      </c>
      <c r="E145" s="345" t="s">
        <v>353</v>
      </c>
      <c r="F145" s="218"/>
      <c r="G145" s="94">
        <f t="shared" ref="G145" si="159">SUM(G146:G151)</f>
        <v>6200</v>
      </c>
      <c r="H145" s="80">
        <f t="shared" ref="H145:I145" si="160">SUM(H146:H151)</f>
        <v>6200</v>
      </c>
      <c r="I145" s="552">
        <f t="shared" si="160"/>
        <v>6200</v>
      </c>
      <c r="J145" s="80">
        <f t="shared" ref="J145:K145" si="161">SUM(J146:J151)</f>
        <v>6200</v>
      </c>
      <c r="K145" s="552">
        <f t="shared" si="161"/>
        <v>6200</v>
      </c>
      <c r="L145" s="80">
        <f t="shared" ref="L145" si="162">SUM(L146:L151)</f>
        <v>6200</v>
      </c>
      <c r="M145" s="552">
        <f t="shared" ref="M145" si="163">SUM(M146:M151)</f>
        <v>7200</v>
      </c>
      <c r="N145" s="228">
        <f t="shared" si="136"/>
        <v>1000</v>
      </c>
    </row>
    <row r="146" spans="1:14" ht="12.15" customHeight="1" outlineLevel="1" x14ac:dyDescent="0.25">
      <c r="A146" s="997"/>
      <c r="B146" s="913"/>
      <c r="C146" s="139"/>
      <c r="D146" s="147"/>
      <c r="E146" s="345" t="s">
        <v>406</v>
      </c>
      <c r="F146" s="218"/>
      <c r="G146" s="94">
        <f t="shared" ref="G146:M146" si="164">1000-1000</f>
        <v>0</v>
      </c>
      <c r="H146" s="80">
        <f t="shared" si="164"/>
        <v>0</v>
      </c>
      <c r="I146" s="80">
        <f t="shared" si="164"/>
        <v>0</v>
      </c>
      <c r="J146" s="82">
        <f t="shared" si="164"/>
        <v>0</v>
      </c>
      <c r="K146" s="81">
        <f t="shared" si="164"/>
        <v>0</v>
      </c>
      <c r="L146" s="692">
        <f t="shared" si="164"/>
        <v>0</v>
      </c>
      <c r="M146" s="692">
        <f t="shared" si="164"/>
        <v>0</v>
      </c>
      <c r="N146" s="228">
        <f t="shared" si="136"/>
        <v>0</v>
      </c>
    </row>
    <row r="147" spans="1:14" ht="12.15" customHeight="1" outlineLevel="1" x14ac:dyDescent="0.25">
      <c r="A147" s="997"/>
      <c r="B147" s="913"/>
      <c r="C147" s="139"/>
      <c r="D147" s="147"/>
      <c r="E147" s="345" t="s">
        <v>407</v>
      </c>
      <c r="F147" s="218"/>
      <c r="G147" s="94">
        <v>500</v>
      </c>
      <c r="H147" s="80">
        <v>500</v>
      </c>
      <c r="I147" s="80">
        <v>500</v>
      </c>
      <c r="J147" s="635">
        <v>500</v>
      </c>
      <c r="K147" s="81">
        <v>500</v>
      </c>
      <c r="L147" s="81">
        <v>500</v>
      </c>
      <c r="M147" s="552">
        <v>500</v>
      </c>
      <c r="N147" s="228">
        <f t="shared" si="136"/>
        <v>0</v>
      </c>
    </row>
    <row r="148" spans="1:14" ht="12.15" customHeight="1" outlineLevel="1" x14ac:dyDescent="0.25">
      <c r="A148" s="997"/>
      <c r="B148" s="913"/>
      <c r="C148" s="139"/>
      <c r="D148" s="147"/>
      <c r="E148" s="345" t="s">
        <v>408</v>
      </c>
      <c r="F148" s="218"/>
      <c r="G148" s="94">
        <v>300</v>
      </c>
      <c r="H148" s="80">
        <v>300</v>
      </c>
      <c r="I148" s="635">
        <v>300</v>
      </c>
      <c r="J148" s="80">
        <v>300</v>
      </c>
      <c r="K148" s="81">
        <v>300</v>
      </c>
      <c r="L148" s="80">
        <v>300</v>
      </c>
      <c r="M148" s="552">
        <v>300</v>
      </c>
      <c r="N148" s="228">
        <f t="shared" si="136"/>
        <v>0</v>
      </c>
    </row>
    <row r="149" spans="1:14" ht="12.15" customHeight="1" outlineLevel="1" x14ac:dyDescent="0.25">
      <c r="A149" s="997"/>
      <c r="B149" s="913"/>
      <c r="C149" s="139"/>
      <c r="D149" s="147"/>
      <c r="E149" s="345" t="s">
        <v>409</v>
      </c>
      <c r="F149" s="218"/>
      <c r="G149" s="94">
        <v>600</v>
      </c>
      <c r="H149" s="80">
        <v>600</v>
      </c>
      <c r="I149" s="80">
        <v>600</v>
      </c>
      <c r="J149" s="80">
        <v>600</v>
      </c>
      <c r="K149" s="80">
        <v>600</v>
      </c>
      <c r="L149" s="80">
        <v>600</v>
      </c>
      <c r="M149" s="552">
        <v>600</v>
      </c>
      <c r="N149" s="228">
        <f t="shared" si="136"/>
        <v>0</v>
      </c>
    </row>
    <row r="150" spans="1:14" ht="12.15" customHeight="1" outlineLevel="1" x14ac:dyDescent="0.25">
      <c r="A150" s="997"/>
      <c r="B150" s="913"/>
      <c r="C150" s="139"/>
      <c r="D150" s="147"/>
      <c r="E150" s="345" t="s">
        <v>410</v>
      </c>
      <c r="F150" s="218"/>
      <c r="G150" s="94">
        <f t="shared" ref="G150:L150" si="165">6000-1500</f>
        <v>4500</v>
      </c>
      <c r="H150" s="80">
        <f t="shared" si="165"/>
        <v>4500</v>
      </c>
      <c r="I150" s="80">
        <f t="shared" si="165"/>
        <v>4500</v>
      </c>
      <c r="J150" s="80">
        <f t="shared" si="165"/>
        <v>4500</v>
      </c>
      <c r="K150" s="80">
        <f t="shared" si="165"/>
        <v>4500</v>
      </c>
      <c r="L150" s="692">
        <f t="shared" si="165"/>
        <v>4500</v>
      </c>
      <c r="M150" s="692">
        <f>6000-1500+1000</f>
        <v>5500</v>
      </c>
      <c r="N150" s="228">
        <f t="shared" si="136"/>
        <v>1000</v>
      </c>
    </row>
    <row r="151" spans="1:14" ht="12.15" customHeight="1" outlineLevel="1" x14ac:dyDescent="0.25">
      <c r="A151" s="997"/>
      <c r="B151" s="913"/>
      <c r="C151" s="139"/>
      <c r="D151" s="147"/>
      <c r="E151" s="345" t="s">
        <v>411</v>
      </c>
      <c r="F151" s="218"/>
      <c r="G151" s="94">
        <v>300</v>
      </c>
      <c r="H151" s="80">
        <v>300</v>
      </c>
      <c r="I151" s="635">
        <v>300</v>
      </c>
      <c r="J151" s="80">
        <v>300</v>
      </c>
      <c r="K151" s="692">
        <v>300</v>
      </c>
      <c r="L151" s="80">
        <v>300</v>
      </c>
      <c r="M151" s="242">
        <v>300</v>
      </c>
      <c r="N151" s="227">
        <f t="shared" si="136"/>
        <v>0</v>
      </c>
    </row>
    <row r="152" spans="1:14" ht="12.15" customHeight="1" x14ac:dyDescent="0.25">
      <c r="A152" s="997"/>
      <c r="B152" s="913"/>
      <c r="C152" s="139">
        <v>634</v>
      </c>
      <c r="D152" s="147" t="s">
        <v>448</v>
      </c>
      <c r="E152" s="345" t="s">
        <v>362</v>
      </c>
      <c r="F152" s="218"/>
      <c r="G152" s="94">
        <f t="shared" ref="G152" si="166">SUM(G153:G154)</f>
        <v>4587</v>
      </c>
      <c r="H152" s="80">
        <f t="shared" ref="H152:I152" si="167">SUM(H153:H154)</f>
        <v>4587</v>
      </c>
      <c r="I152" s="80">
        <f t="shared" si="167"/>
        <v>4587</v>
      </c>
      <c r="J152" s="80">
        <f t="shared" ref="J152:K152" si="168">SUM(J153:J154)</f>
        <v>4587</v>
      </c>
      <c r="K152" s="242">
        <f t="shared" si="168"/>
        <v>4587</v>
      </c>
      <c r="L152" s="242">
        <f t="shared" ref="L152" si="169">SUM(L153:L154)</f>
        <v>4587</v>
      </c>
      <c r="M152" s="242">
        <f t="shared" ref="M152" si="170">SUM(M153:M154)</f>
        <v>4764</v>
      </c>
      <c r="N152" s="227">
        <f t="shared" si="136"/>
        <v>177</v>
      </c>
    </row>
    <row r="153" spans="1:14" ht="12.15" customHeight="1" outlineLevel="1" x14ac:dyDescent="0.25">
      <c r="A153" s="997"/>
      <c r="B153" s="913"/>
      <c r="C153" s="139"/>
      <c r="D153" s="147"/>
      <c r="E153" s="345" t="s">
        <v>412</v>
      </c>
      <c r="F153" s="218"/>
      <c r="G153" s="94">
        <v>4000</v>
      </c>
      <c r="H153" s="80">
        <v>4000</v>
      </c>
      <c r="I153" s="635">
        <v>4000</v>
      </c>
      <c r="J153" s="635">
        <v>4000</v>
      </c>
      <c r="K153" s="80">
        <v>4000</v>
      </c>
      <c r="L153" s="80">
        <v>4000</v>
      </c>
      <c r="M153" s="242">
        <v>4000</v>
      </c>
      <c r="N153" s="227">
        <f t="shared" si="136"/>
        <v>0</v>
      </c>
    </row>
    <row r="154" spans="1:14" ht="12.15" customHeight="1" outlineLevel="1" x14ac:dyDescent="0.25">
      <c r="A154" s="997"/>
      <c r="B154" s="913"/>
      <c r="C154" s="139"/>
      <c r="D154" s="147"/>
      <c r="E154" s="345" t="s">
        <v>413</v>
      </c>
      <c r="F154" s="218"/>
      <c r="G154" s="94">
        <v>587</v>
      </c>
      <c r="H154" s="80">
        <v>587</v>
      </c>
      <c r="I154" s="81">
        <v>587</v>
      </c>
      <c r="J154" s="80">
        <v>587</v>
      </c>
      <c r="K154" s="692">
        <v>587</v>
      </c>
      <c r="L154" s="692">
        <v>587</v>
      </c>
      <c r="M154" s="692">
        <f>587+177</f>
        <v>764</v>
      </c>
      <c r="N154" s="1040">
        <f t="shared" si="136"/>
        <v>177</v>
      </c>
    </row>
    <row r="155" spans="1:14" ht="12.15" customHeight="1" x14ac:dyDescent="0.25">
      <c r="A155" s="997"/>
      <c r="B155" s="913"/>
      <c r="C155" s="139">
        <v>635</v>
      </c>
      <c r="D155" s="147" t="s">
        <v>448</v>
      </c>
      <c r="E155" s="345" t="s">
        <v>414</v>
      </c>
      <c r="F155" s="218"/>
      <c r="G155" s="94">
        <v>200</v>
      </c>
      <c r="H155" s="80">
        <v>200</v>
      </c>
      <c r="I155" s="80">
        <v>200</v>
      </c>
      <c r="J155" s="80">
        <v>200</v>
      </c>
      <c r="K155" s="80">
        <v>200</v>
      </c>
      <c r="L155" s="80">
        <v>200</v>
      </c>
      <c r="M155" s="242">
        <v>200</v>
      </c>
      <c r="N155" s="227">
        <f t="shared" si="136"/>
        <v>0</v>
      </c>
    </row>
    <row r="156" spans="1:14" ht="12.15" customHeight="1" x14ac:dyDescent="0.25">
      <c r="A156" s="997"/>
      <c r="B156" s="913"/>
      <c r="C156" s="139">
        <v>636</v>
      </c>
      <c r="D156" s="147" t="s">
        <v>448</v>
      </c>
      <c r="E156" s="345" t="s">
        <v>415</v>
      </c>
      <c r="F156" s="218"/>
      <c r="G156" s="94">
        <v>800</v>
      </c>
      <c r="H156" s="80">
        <v>800</v>
      </c>
      <c r="I156" s="80">
        <v>800</v>
      </c>
      <c r="J156" s="80">
        <v>800</v>
      </c>
      <c r="K156" s="242">
        <v>800</v>
      </c>
      <c r="L156" s="242">
        <v>800</v>
      </c>
      <c r="M156" s="242">
        <v>800</v>
      </c>
      <c r="N156" s="227">
        <f t="shared" si="136"/>
        <v>0</v>
      </c>
    </row>
    <row r="157" spans="1:14" ht="12.15" customHeight="1" x14ac:dyDescent="0.25">
      <c r="A157" s="997"/>
      <c r="B157" s="913"/>
      <c r="C157" s="139">
        <v>637</v>
      </c>
      <c r="D157" s="147" t="s">
        <v>448</v>
      </c>
      <c r="E157" s="345" t="s">
        <v>322</v>
      </c>
      <c r="F157" s="218"/>
      <c r="G157" s="94">
        <f t="shared" ref="G157:L157" si="171">SUM(G158:G165)</f>
        <v>18650</v>
      </c>
      <c r="H157" s="80">
        <f t="shared" si="171"/>
        <v>18650</v>
      </c>
      <c r="I157" s="80">
        <f t="shared" si="171"/>
        <v>18650</v>
      </c>
      <c r="J157" s="81">
        <f t="shared" si="171"/>
        <v>18650</v>
      </c>
      <c r="K157" s="552">
        <f t="shared" si="171"/>
        <v>18850</v>
      </c>
      <c r="L157" s="552">
        <f t="shared" si="171"/>
        <v>18850</v>
      </c>
      <c r="M157" s="552">
        <f t="shared" ref="M157" si="172">SUM(M158:M165)</f>
        <v>25450</v>
      </c>
      <c r="N157" s="228">
        <f t="shared" si="136"/>
        <v>6600</v>
      </c>
    </row>
    <row r="158" spans="1:14" ht="12.15" customHeight="1" outlineLevel="1" x14ac:dyDescent="0.25">
      <c r="A158" s="997"/>
      <c r="B158" s="913"/>
      <c r="C158" s="139"/>
      <c r="D158" s="147"/>
      <c r="E158" s="218" t="s">
        <v>416</v>
      </c>
      <c r="F158" s="218"/>
      <c r="G158" s="94">
        <v>300</v>
      </c>
      <c r="H158" s="80">
        <v>300</v>
      </c>
      <c r="I158" s="80">
        <v>300</v>
      </c>
      <c r="J158" s="80">
        <v>300</v>
      </c>
      <c r="K158" s="81">
        <v>300</v>
      </c>
      <c r="L158" s="80">
        <v>300</v>
      </c>
      <c r="M158" s="552">
        <v>300</v>
      </c>
      <c r="N158" s="228">
        <f t="shared" si="136"/>
        <v>0</v>
      </c>
    </row>
    <row r="159" spans="1:14" ht="12.15" customHeight="1" outlineLevel="1" x14ac:dyDescent="0.25">
      <c r="A159" s="997"/>
      <c r="B159" s="913"/>
      <c r="C159" s="139"/>
      <c r="D159" s="147"/>
      <c r="E159" s="218" t="s">
        <v>417</v>
      </c>
      <c r="F159" s="218"/>
      <c r="G159" s="94">
        <v>12000</v>
      </c>
      <c r="H159" s="80">
        <v>12000</v>
      </c>
      <c r="I159" s="82">
        <v>12000</v>
      </c>
      <c r="J159" s="80">
        <v>12000</v>
      </c>
      <c r="K159" s="80">
        <f>12000+200</f>
        <v>12200</v>
      </c>
      <c r="L159" s="80">
        <f>12000+200</f>
        <v>12200</v>
      </c>
      <c r="M159" s="552">
        <f>12000+200+6600</f>
        <v>18800</v>
      </c>
      <c r="N159" s="228">
        <f t="shared" si="136"/>
        <v>6600</v>
      </c>
    </row>
    <row r="160" spans="1:14" ht="12.15" customHeight="1" outlineLevel="1" x14ac:dyDescent="0.25">
      <c r="A160" s="997"/>
      <c r="B160" s="913"/>
      <c r="C160" s="139"/>
      <c r="D160" s="147"/>
      <c r="E160" s="218" t="s">
        <v>418</v>
      </c>
      <c r="F160" s="218"/>
      <c r="G160" s="94">
        <v>1500</v>
      </c>
      <c r="H160" s="80">
        <v>1500</v>
      </c>
      <c r="I160" s="1043">
        <v>1500</v>
      </c>
      <c r="J160" s="80">
        <v>1500</v>
      </c>
      <c r="K160" s="692">
        <v>1500</v>
      </c>
      <c r="L160" s="80">
        <v>1500</v>
      </c>
      <c r="M160" s="242">
        <v>1500</v>
      </c>
      <c r="N160" s="227">
        <f t="shared" si="136"/>
        <v>0</v>
      </c>
    </row>
    <row r="161" spans="1:14" ht="12.15" customHeight="1" outlineLevel="1" x14ac:dyDescent="0.25">
      <c r="A161" s="997"/>
      <c r="B161" s="913"/>
      <c r="C161" s="139"/>
      <c r="D161" s="147"/>
      <c r="E161" s="218" t="s">
        <v>419</v>
      </c>
      <c r="F161" s="218"/>
      <c r="G161" s="476"/>
      <c r="H161" s="475"/>
      <c r="I161" s="545"/>
      <c r="J161" s="475"/>
      <c r="K161" s="517"/>
      <c r="L161" s="517"/>
      <c r="M161" s="517"/>
      <c r="N161" s="477">
        <f t="shared" si="136"/>
        <v>0</v>
      </c>
    </row>
    <row r="162" spans="1:14" ht="12.15" customHeight="1" outlineLevel="1" x14ac:dyDescent="0.25">
      <c r="A162" s="997"/>
      <c r="B162" s="913"/>
      <c r="C162" s="139"/>
      <c r="D162" s="147"/>
      <c r="E162" s="357" t="s">
        <v>420</v>
      </c>
      <c r="F162" s="218"/>
      <c r="G162" s="94">
        <v>100</v>
      </c>
      <c r="H162" s="80">
        <v>100</v>
      </c>
      <c r="I162" s="243">
        <v>100</v>
      </c>
      <c r="J162" s="80">
        <v>100</v>
      </c>
      <c r="K162" s="242">
        <v>100</v>
      </c>
      <c r="L162" s="242">
        <v>100</v>
      </c>
      <c r="M162" s="242">
        <v>100</v>
      </c>
      <c r="N162" s="227">
        <f t="shared" si="136"/>
        <v>0</v>
      </c>
    </row>
    <row r="163" spans="1:14" ht="12.15" customHeight="1" outlineLevel="1" x14ac:dyDescent="0.25">
      <c r="A163" s="997"/>
      <c r="B163" s="913"/>
      <c r="C163" s="139"/>
      <c r="D163" s="147"/>
      <c r="E163" s="218" t="s">
        <v>421</v>
      </c>
      <c r="F163" s="218"/>
      <c r="G163" s="94">
        <v>3150</v>
      </c>
      <c r="H163" s="80">
        <v>3150</v>
      </c>
      <c r="I163" s="243">
        <v>3150</v>
      </c>
      <c r="J163" s="80">
        <v>3150</v>
      </c>
      <c r="K163" s="242">
        <v>3150</v>
      </c>
      <c r="L163" s="242">
        <v>3150</v>
      </c>
      <c r="M163" s="242">
        <v>3150</v>
      </c>
      <c r="N163" s="227">
        <f t="shared" si="136"/>
        <v>0</v>
      </c>
    </row>
    <row r="164" spans="1:14" ht="12.15" customHeight="1" outlineLevel="1" x14ac:dyDescent="0.25">
      <c r="A164" s="997"/>
      <c r="B164" s="913"/>
      <c r="C164" s="139"/>
      <c r="D164" s="147"/>
      <c r="E164" s="218" t="s">
        <v>422</v>
      </c>
      <c r="F164" s="218"/>
      <c r="G164" s="94">
        <f t="shared" ref="G164:M164" si="173">2100-1500</f>
        <v>600</v>
      </c>
      <c r="H164" s="80">
        <f t="shared" si="173"/>
        <v>600</v>
      </c>
      <c r="I164" s="243">
        <f t="shared" si="173"/>
        <v>600</v>
      </c>
      <c r="J164" s="80">
        <f t="shared" si="173"/>
        <v>600</v>
      </c>
      <c r="K164" s="242">
        <f t="shared" si="173"/>
        <v>600</v>
      </c>
      <c r="L164" s="242">
        <f t="shared" si="173"/>
        <v>600</v>
      </c>
      <c r="M164" s="242">
        <f t="shared" si="173"/>
        <v>600</v>
      </c>
      <c r="N164" s="227">
        <f t="shared" si="136"/>
        <v>0</v>
      </c>
    </row>
    <row r="165" spans="1:14" ht="12.15" customHeight="1" outlineLevel="1" x14ac:dyDescent="0.25">
      <c r="A165" s="997"/>
      <c r="B165" s="913"/>
      <c r="C165" s="139"/>
      <c r="D165" s="147"/>
      <c r="E165" s="142" t="s">
        <v>449</v>
      </c>
      <c r="F165" s="218"/>
      <c r="G165" s="94">
        <v>1000</v>
      </c>
      <c r="H165" s="94">
        <v>1000</v>
      </c>
      <c r="I165" s="243">
        <v>1000</v>
      </c>
      <c r="J165" s="80">
        <v>1000</v>
      </c>
      <c r="K165" s="242">
        <v>1000</v>
      </c>
      <c r="L165" s="242">
        <v>1000</v>
      </c>
      <c r="M165" s="242">
        <v>1000</v>
      </c>
      <c r="N165" s="227">
        <f t="shared" si="136"/>
        <v>0</v>
      </c>
    </row>
    <row r="166" spans="1:14" ht="12.15" customHeight="1" x14ac:dyDescent="0.25">
      <c r="A166" s="997"/>
      <c r="B166" s="913"/>
      <c r="C166" s="139">
        <v>642</v>
      </c>
      <c r="D166" s="147" t="s">
        <v>448</v>
      </c>
      <c r="E166" s="488" t="s">
        <v>423</v>
      </c>
      <c r="F166" s="218"/>
      <c r="G166" s="94">
        <v>66</v>
      </c>
      <c r="H166" s="94">
        <v>66</v>
      </c>
      <c r="I166" s="243">
        <v>66</v>
      </c>
      <c r="J166" s="80">
        <v>66</v>
      </c>
      <c r="K166" s="242">
        <v>66</v>
      </c>
      <c r="L166" s="242">
        <v>66</v>
      </c>
      <c r="M166" s="242">
        <v>66</v>
      </c>
      <c r="N166" s="227">
        <f t="shared" si="136"/>
        <v>0</v>
      </c>
    </row>
    <row r="167" spans="1:14" ht="12.15" customHeight="1" x14ac:dyDescent="0.25">
      <c r="A167" s="997"/>
      <c r="B167" s="913"/>
      <c r="C167" s="178">
        <v>642</v>
      </c>
      <c r="D167" s="147" t="s">
        <v>840</v>
      </c>
      <c r="E167" s="488" t="s">
        <v>863</v>
      </c>
      <c r="F167" s="218"/>
      <c r="G167" s="94">
        <v>7200</v>
      </c>
      <c r="H167" s="94">
        <v>7200</v>
      </c>
      <c r="I167" s="243">
        <v>7200</v>
      </c>
      <c r="J167" s="80">
        <v>7200</v>
      </c>
      <c r="K167" s="242">
        <v>7200</v>
      </c>
      <c r="L167" s="242">
        <v>7200</v>
      </c>
      <c r="M167" s="242">
        <v>7200</v>
      </c>
      <c r="N167" s="227">
        <f t="shared" si="136"/>
        <v>0</v>
      </c>
    </row>
    <row r="168" spans="1:14" ht="15" customHeight="1" x14ac:dyDescent="0.25">
      <c r="A168" s="997"/>
      <c r="B168" s="913"/>
      <c r="C168" s="923" t="s">
        <v>424</v>
      </c>
      <c r="D168" s="907"/>
      <c r="E168" s="907"/>
      <c r="F168" s="908"/>
      <c r="G168" s="98">
        <f t="shared" ref="G168:L168" si="174">SUM(G169:G170)</f>
        <v>1400</v>
      </c>
      <c r="H168" s="98">
        <f t="shared" si="174"/>
        <v>1400</v>
      </c>
      <c r="I168" s="543">
        <f t="shared" si="174"/>
        <v>1400</v>
      </c>
      <c r="J168" s="86">
        <f t="shared" si="174"/>
        <v>1400</v>
      </c>
      <c r="K168" s="566">
        <f t="shared" si="174"/>
        <v>1400</v>
      </c>
      <c r="L168" s="566">
        <f t="shared" si="174"/>
        <v>1400</v>
      </c>
      <c r="M168" s="566">
        <f t="shared" ref="M168" si="175">SUM(M169:M170)</f>
        <v>1400</v>
      </c>
      <c r="N168" s="231">
        <f t="shared" si="136"/>
        <v>0</v>
      </c>
    </row>
    <row r="169" spans="1:14" ht="12.15" customHeight="1" x14ac:dyDescent="0.25">
      <c r="A169" s="997"/>
      <c r="B169" s="913"/>
      <c r="C169" s="139">
        <v>635</v>
      </c>
      <c r="D169" s="147" t="s">
        <v>448</v>
      </c>
      <c r="E169" s="141" t="s">
        <v>425</v>
      </c>
      <c r="F169" s="142"/>
      <c r="G169" s="96">
        <v>1000</v>
      </c>
      <c r="H169" s="96">
        <v>1000</v>
      </c>
      <c r="I169" s="80">
        <v>1000</v>
      </c>
      <c r="J169" s="635">
        <v>1000</v>
      </c>
      <c r="K169" s="80">
        <v>1000</v>
      </c>
      <c r="L169" s="80">
        <v>1000</v>
      </c>
      <c r="M169" s="692">
        <v>1000</v>
      </c>
      <c r="N169" s="226">
        <f t="shared" si="136"/>
        <v>0</v>
      </c>
    </row>
    <row r="170" spans="1:14" ht="12.15" customHeight="1" x14ac:dyDescent="0.25">
      <c r="A170" s="997"/>
      <c r="B170" s="913"/>
      <c r="C170" s="139">
        <v>637</v>
      </c>
      <c r="D170" s="147" t="s">
        <v>448</v>
      </c>
      <c r="E170" s="181" t="s">
        <v>426</v>
      </c>
      <c r="F170" s="218"/>
      <c r="G170" s="94">
        <v>400</v>
      </c>
      <c r="H170" s="94">
        <v>400</v>
      </c>
      <c r="I170" s="549">
        <v>400</v>
      </c>
      <c r="J170" s="80">
        <v>400</v>
      </c>
      <c r="K170" s="241">
        <v>400</v>
      </c>
      <c r="L170" s="241">
        <v>400</v>
      </c>
      <c r="M170" s="241">
        <v>400</v>
      </c>
      <c r="N170" s="227">
        <f t="shared" si="136"/>
        <v>0</v>
      </c>
    </row>
    <row r="171" spans="1:14" ht="18" customHeight="1" x14ac:dyDescent="0.25">
      <c r="A171" s="997"/>
      <c r="B171" s="924" t="s">
        <v>427</v>
      </c>
      <c r="C171" s="924"/>
      <c r="D171" s="924"/>
      <c r="E171" s="924"/>
      <c r="F171" s="925"/>
      <c r="G171" s="102">
        <f t="shared" ref="G171" si="176">G172+G173</f>
        <v>1300</v>
      </c>
      <c r="H171" s="102">
        <f t="shared" ref="H171:I171" si="177">H172+H173</f>
        <v>1300</v>
      </c>
      <c r="I171" s="550">
        <f t="shared" si="177"/>
        <v>1300</v>
      </c>
      <c r="J171" s="631">
        <f t="shared" ref="J171:K171" si="178">J172+J173</f>
        <v>1300</v>
      </c>
      <c r="K171" s="695">
        <f t="shared" si="178"/>
        <v>1300</v>
      </c>
      <c r="L171" s="695">
        <f t="shared" ref="L171" si="179">L172+L173</f>
        <v>1300</v>
      </c>
      <c r="M171" s="695">
        <f t="shared" ref="M171" si="180">M172+M173</f>
        <v>1300</v>
      </c>
      <c r="N171" s="237">
        <f t="shared" si="136"/>
        <v>0</v>
      </c>
    </row>
    <row r="172" spans="1:14" ht="12.15" customHeight="1" x14ac:dyDescent="0.25">
      <c r="A172" s="997"/>
      <c r="B172" s="942"/>
      <c r="C172" s="139">
        <v>635</v>
      </c>
      <c r="D172" s="147" t="s">
        <v>845</v>
      </c>
      <c r="E172" s="141" t="s">
        <v>428</v>
      </c>
      <c r="F172" s="142"/>
      <c r="G172" s="94">
        <v>1300</v>
      </c>
      <c r="H172" s="94">
        <v>1300</v>
      </c>
      <c r="I172" s="243">
        <v>1300</v>
      </c>
      <c r="J172" s="80">
        <v>1300</v>
      </c>
      <c r="K172" s="242">
        <v>1300</v>
      </c>
      <c r="L172" s="242">
        <v>1300</v>
      </c>
      <c r="M172" s="242">
        <v>1300</v>
      </c>
      <c r="N172" s="227">
        <f t="shared" si="136"/>
        <v>0</v>
      </c>
    </row>
    <row r="173" spans="1:14" ht="12.15" customHeight="1" x14ac:dyDescent="0.25">
      <c r="A173" s="997"/>
      <c r="B173" s="942"/>
      <c r="C173" s="139">
        <v>637</v>
      </c>
      <c r="D173" s="147" t="s">
        <v>845</v>
      </c>
      <c r="E173" s="181" t="s">
        <v>429</v>
      </c>
      <c r="F173" s="218"/>
      <c r="G173" s="143">
        <v>0</v>
      </c>
      <c r="H173" s="94">
        <v>0</v>
      </c>
      <c r="I173" s="243">
        <v>0</v>
      </c>
      <c r="J173" s="80">
        <v>0</v>
      </c>
      <c r="K173" s="242">
        <v>0</v>
      </c>
      <c r="L173" s="242">
        <v>0</v>
      </c>
      <c r="M173" s="242">
        <v>0</v>
      </c>
      <c r="N173" s="227">
        <f t="shared" si="136"/>
        <v>0</v>
      </c>
    </row>
    <row r="174" spans="1:14" ht="18" customHeight="1" x14ac:dyDescent="0.25">
      <c r="A174" s="997"/>
      <c r="B174" s="924" t="s">
        <v>430</v>
      </c>
      <c r="C174" s="924"/>
      <c r="D174" s="924"/>
      <c r="E174" s="924"/>
      <c r="F174" s="925"/>
      <c r="G174" s="102">
        <f t="shared" ref="G174:H174" si="181">G175+G178</f>
        <v>35330</v>
      </c>
      <c r="H174" s="83">
        <f t="shared" si="181"/>
        <v>35330</v>
      </c>
      <c r="I174" s="550">
        <f t="shared" ref="I174" si="182">I175+I178</f>
        <v>35330</v>
      </c>
      <c r="J174" s="631">
        <f t="shared" ref="J174:K174" si="183">J175+J178</f>
        <v>35330</v>
      </c>
      <c r="K174" s="695">
        <f t="shared" si="183"/>
        <v>35330</v>
      </c>
      <c r="L174" s="695">
        <f t="shared" ref="L174" si="184">L175+L178</f>
        <v>35330</v>
      </c>
      <c r="M174" s="695">
        <f t="shared" ref="M174" si="185">M175+M178</f>
        <v>35330</v>
      </c>
      <c r="N174" s="237">
        <f t="shared" si="136"/>
        <v>0</v>
      </c>
    </row>
    <row r="175" spans="1:14" ht="15" customHeight="1" x14ac:dyDescent="0.25">
      <c r="A175" s="997"/>
      <c r="B175" s="912"/>
      <c r="C175" s="923" t="s">
        <v>769</v>
      </c>
      <c r="D175" s="907"/>
      <c r="E175" s="907"/>
      <c r="F175" s="908"/>
      <c r="G175" s="98">
        <f t="shared" ref="G175:L175" si="186">G176+G177</f>
        <v>12000</v>
      </c>
      <c r="H175" s="98">
        <f t="shared" si="186"/>
        <v>12000</v>
      </c>
      <c r="I175" s="543">
        <f t="shared" si="186"/>
        <v>12000</v>
      </c>
      <c r="J175" s="86">
        <f t="shared" si="186"/>
        <v>12000</v>
      </c>
      <c r="K175" s="566">
        <f t="shared" si="186"/>
        <v>12000</v>
      </c>
      <c r="L175" s="566">
        <f t="shared" si="186"/>
        <v>12000</v>
      </c>
      <c r="M175" s="566">
        <f t="shared" ref="M175" si="187">M176+M177</f>
        <v>12000</v>
      </c>
      <c r="N175" s="231">
        <f t="shared" si="136"/>
        <v>0</v>
      </c>
    </row>
    <row r="176" spans="1:14" ht="12" customHeight="1" x14ac:dyDescent="0.25">
      <c r="A176" s="997"/>
      <c r="B176" s="913"/>
      <c r="C176" s="139">
        <v>632</v>
      </c>
      <c r="D176" s="147" t="s">
        <v>846</v>
      </c>
      <c r="E176" s="217" t="s">
        <v>350</v>
      </c>
      <c r="F176" s="218"/>
      <c r="G176" s="94">
        <v>7000</v>
      </c>
      <c r="H176" s="143">
        <v>7000</v>
      </c>
      <c r="I176" s="149">
        <v>7000</v>
      </c>
      <c r="J176" s="144">
        <v>7000</v>
      </c>
      <c r="K176" s="150">
        <v>7000</v>
      </c>
      <c r="L176" s="150">
        <v>7000</v>
      </c>
      <c r="M176" s="150">
        <f>7000+3000</f>
        <v>10000</v>
      </c>
      <c r="N176" s="737">
        <f t="shared" si="136"/>
        <v>3000</v>
      </c>
    </row>
    <row r="177" spans="1:14" ht="12" customHeight="1" x14ac:dyDescent="0.25">
      <c r="A177" s="997"/>
      <c r="B177" s="913"/>
      <c r="C177" s="139">
        <v>635</v>
      </c>
      <c r="D177" s="147" t="s">
        <v>846</v>
      </c>
      <c r="E177" s="181" t="s">
        <v>355</v>
      </c>
      <c r="F177" s="218"/>
      <c r="G177" s="94">
        <v>5000</v>
      </c>
      <c r="H177" s="143">
        <v>5000</v>
      </c>
      <c r="I177" s="149">
        <v>5000</v>
      </c>
      <c r="J177" s="144">
        <v>5000</v>
      </c>
      <c r="K177" s="150">
        <v>5000</v>
      </c>
      <c r="L177" s="150">
        <v>5000</v>
      </c>
      <c r="M177" s="150">
        <f>5000-3000</f>
        <v>2000</v>
      </c>
      <c r="N177" s="737">
        <f t="shared" si="136"/>
        <v>-3000</v>
      </c>
    </row>
    <row r="178" spans="1:14" ht="15" customHeight="1" x14ac:dyDescent="0.25">
      <c r="A178" s="997"/>
      <c r="B178" s="913"/>
      <c r="C178" s="923" t="s">
        <v>768</v>
      </c>
      <c r="D178" s="907"/>
      <c r="E178" s="907"/>
      <c r="F178" s="908"/>
      <c r="G178" s="98">
        <f t="shared" ref="G178:L178" si="188">G179+G180+G184</f>
        <v>23330</v>
      </c>
      <c r="H178" s="98">
        <f t="shared" si="188"/>
        <v>23330</v>
      </c>
      <c r="I178" s="543">
        <f t="shared" si="188"/>
        <v>23330</v>
      </c>
      <c r="J178" s="86">
        <f t="shared" si="188"/>
        <v>23330</v>
      </c>
      <c r="K178" s="566">
        <f t="shared" si="188"/>
        <v>23330</v>
      </c>
      <c r="L178" s="566">
        <f t="shared" si="188"/>
        <v>23330</v>
      </c>
      <c r="M178" s="566">
        <f t="shared" ref="M178" si="189">M179+M180+M184</f>
        <v>23330</v>
      </c>
      <c r="N178" s="231">
        <f t="shared" si="136"/>
        <v>0</v>
      </c>
    </row>
    <row r="179" spans="1:14" ht="12.15" customHeight="1" x14ac:dyDescent="0.25">
      <c r="A179" s="997"/>
      <c r="B179" s="913"/>
      <c r="C179" s="139">
        <v>633</v>
      </c>
      <c r="D179" s="147" t="s">
        <v>846</v>
      </c>
      <c r="E179" s="141" t="s">
        <v>431</v>
      </c>
      <c r="F179" s="142"/>
      <c r="G179" s="94">
        <v>14500</v>
      </c>
      <c r="H179" s="94">
        <v>14500</v>
      </c>
      <c r="I179" s="243">
        <v>14500</v>
      </c>
      <c r="J179" s="80">
        <v>14500</v>
      </c>
      <c r="K179" s="242">
        <v>14500</v>
      </c>
      <c r="L179" s="242">
        <v>14500</v>
      </c>
      <c r="M179" s="242">
        <v>14500</v>
      </c>
      <c r="N179" s="227">
        <f t="shared" si="136"/>
        <v>0</v>
      </c>
    </row>
    <row r="180" spans="1:14" ht="12.15" customHeight="1" x14ac:dyDescent="0.25">
      <c r="A180" s="997"/>
      <c r="B180" s="913"/>
      <c r="C180" s="139">
        <v>634</v>
      </c>
      <c r="D180" s="147" t="s">
        <v>846</v>
      </c>
      <c r="E180" s="345" t="s">
        <v>362</v>
      </c>
      <c r="F180" s="218"/>
      <c r="G180" s="94">
        <f t="shared" ref="G180:L180" si="190">SUM(G181:G183)</f>
        <v>6700</v>
      </c>
      <c r="H180" s="94">
        <f t="shared" si="190"/>
        <v>6700</v>
      </c>
      <c r="I180" s="243">
        <f t="shared" si="190"/>
        <v>6700</v>
      </c>
      <c r="J180" s="80">
        <f t="shared" si="190"/>
        <v>6700</v>
      </c>
      <c r="K180" s="242">
        <f t="shared" si="190"/>
        <v>6700</v>
      </c>
      <c r="L180" s="242">
        <f t="shared" si="190"/>
        <v>6700</v>
      </c>
      <c r="M180" s="242">
        <f t="shared" ref="M180" si="191">SUM(M181:M183)</f>
        <v>6700</v>
      </c>
      <c r="N180" s="227">
        <f t="shared" si="136"/>
        <v>0</v>
      </c>
    </row>
    <row r="181" spans="1:14" ht="12.15" customHeight="1" outlineLevel="1" x14ac:dyDescent="0.25">
      <c r="A181" s="997"/>
      <c r="B181" s="913"/>
      <c r="C181" s="139"/>
      <c r="D181" s="147"/>
      <c r="E181" s="141" t="s">
        <v>432</v>
      </c>
      <c r="F181" s="142"/>
      <c r="G181" s="94">
        <v>3000</v>
      </c>
      <c r="H181" s="94">
        <v>3000</v>
      </c>
      <c r="I181" s="243">
        <v>3000</v>
      </c>
      <c r="J181" s="80">
        <v>3000</v>
      </c>
      <c r="K181" s="242">
        <v>3000</v>
      </c>
      <c r="L181" s="242">
        <v>3000</v>
      </c>
      <c r="M181" s="242">
        <v>3000</v>
      </c>
      <c r="N181" s="227">
        <f t="shared" si="136"/>
        <v>0</v>
      </c>
    </row>
    <row r="182" spans="1:14" ht="12.15" customHeight="1" outlineLevel="1" x14ac:dyDescent="0.25">
      <c r="A182" s="997"/>
      <c r="B182" s="913"/>
      <c r="C182" s="139"/>
      <c r="D182" s="147"/>
      <c r="E182" s="141" t="s">
        <v>433</v>
      </c>
      <c r="F182" s="142"/>
      <c r="G182" s="94">
        <v>3700</v>
      </c>
      <c r="H182" s="94">
        <v>3700</v>
      </c>
      <c r="I182" s="243">
        <v>3700</v>
      </c>
      <c r="J182" s="80">
        <v>3700</v>
      </c>
      <c r="K182" s="242">
        <v>3700</v>
      </c>
      <c r="L182" s="242">
        <v>3700</v>
      </c>
      <c r="M182" s="242">
        <v>3700</v>
      </c>
      <c r="N182" s="227">
        <f t="shared" si="136"/>
        <v>0</v>
      </c>
    </row>
    <row r="183" spans="1:14" ht="12.15" customHeight="1" outlineLevel="1" x14ac:dyDescent="0.25">
      <c r="A183" s="997"/>
      <c r="B183" s="913"/>
      <c r="C183" s="139"/>
      <c r="D183" s="147"/>
      <c r="E183" s="141" t="s">
        <v>748</v>
      </c>
      <c r="F183" s="142"/>
      <c r="G183" s="94"/>
      <c r="H183" s="94"/>
      <c r="I183" s="243"/>
      <c r="J183" s="80"/>
      <c r="K183" s="242"/>
      <c r="L183" s="242"/>
      <c r="M183" s="242"/>
      <c r="N183" s="227">
        <f t="shared" si="136"/>
        <v>0</v>
      </c>
    </row>
    <row r="184" spans="1:14" ht="12.15" customHeight="1" x14ac:dyDescent="0.25">
      <c r="A184" s="997"/>
      <c r="B184" s="913"/>
      <c r="C184" s="139">
        <v>637</v>
      </c>
      <c r="D184" s="147" t="s">
        <v>846</v>
      </c>
      <c r="E184" s="181" t="s">
        <v>322</v>
      </c>
      <c r="F184" s="218"/>
      <c r="G184" s="94">
        <f t="shared" ref="G184" si="192">G185+G186</f>
        <v>2130</v>
      </c>
      <c r="H184" s="94">
        <f t="shared" ref="H184:I184" si="193">H185+H186</f>
        <v>2130</v>
      </c>
      <c r="I184" s="243">
        <f t="shared" si="193"/>
        <v>2130</v>
      </c>
      <c r="J184" s="80">
        <f t="shared" ref="J184:K184" si="194">J185+J186</f>
        <v>2130</v>
      </c>
      <c r="K184" s="242">
        <f t="shared" si="194"/>
        <v>2130</v>
      </c>
      <c r="L184" s="242">
        <f t="shared" ref="L184" si="195">L185+L186</f>
        <v>2130</v>
      </c>
      <c r="M184" s="242">
        <f t="shared" ref="M184" si="196">M185+M186</f>
        <v>2130</v>
      </c>
      <c r="N184" s="227">
        <f t="shared" si="136"/>
        <v>0</v>
      </c>
    </row>
    <row r="185" spans="1:14" ht="12.15" customHeight="1" outlineLevel="1" x14ac:dyDescent="0.25">
      <c r="A185" s="997"/>
      <c r="B185" s="913"/>
      <c r="C185" s="139"/>
      <c r="D185" s="147"/>
      <c r="E185" s="141" t="s">
        <v>434</v>
      </c>
      <c r="F185" s="142"/>
      <c r="G185" s="94">
        <v>1300</v>
      </c>
      <c r="H185" s="94">
        <v>1300</v>
      </c>
      <c r="I185" s="243">
        <v>1300</v>
      </c>
      <c r="J185" s="80">
        <v>1300</v>
      </c>
      <c r="K185" s="242">
        <v>1300</v>
      </c>
      <c r="L185" s="242">
        <v>1300</v>
      </c>
      <c r="M185" s="242">
        <v>1300</v>
      </c>
      <c r="N185" s="227">
        <f t="shared" si="136"/>
        <v>0</v>
      </c>
    </row>
    <row r="186" spans="1:14" ht="12.15" customHeight="1" outlineLevel="1" x14ac:dyDescent="0.25">
      <c r="A186" s="997"/>
      <c r="B186" s="913"/>
      <c r="C186" s="139"/>
      <c r="D186" s="140"/>
      <c r="E186" s="142" t="s">
        <v>435</v>
      </c>
      <c r="F186" s="142"/>
      <c r="G186" s="94">
        <v>830</v>
      </c>
      <c r="H186" s="94">
        <v>830</v>
      </c>
      <c r="I186" s="243">
        <v>830</v>
      </c>
      <c r="J186" s="80">
        <v>830</v>
      </c>
      <c r="K186" s="242">
        <v>830</v>
      </c>
      <c r="L186" s="242">
        <v>830</v>
      </c>
      <c r="M186" s="242">
        <v>830</v>
      </c>
      <c r="N186" s="227">
        <f t="shared" si="136"/>
        <v>0</v>
      </c>
    </row>
    <row r="187" spans="1:14" ht="18" customHeight="1" x14ac:dyDescent="0.25">
      <c r="A187" s="997"/>
      <c r="B187" s="924" t="s">
        <v>436</v>
      </c>
      <c r="C187" s="924"/>
      <c r="D187" s="924"/>
      <c r="E187" s="924"/>
      <c r="F187" s="925"/>
      <c r="G187" s="97">
        <f t="shared" ref="G187:M187" si="197">G188</f>
        <v>151000</v>
      </c>
      <c r="H187" s="97">
        <f t="shared" si="197"/>
        <v>151000</v>
      </c>
      <c r="I187" s="546">
        <f t="shared" si="197"/>
        <v>151000</v>
      </c>
      <c r="J187" s="83">
        <f t="shared" si="197"/>
        <v>148400</v>
      </c>
      <c r="K187" s="567">
        <f t="shared" si="197"/>
        <v>148400</v>
      </c>
      <c r="L187" s="567">
        <f t="shared" si="197"/>
        <v>148400</v>
      </c>
      <c r="M187" s="567">
        <f t="shared" si="197"/>
        <v>148400</v>
      </c>
      <c r="N187" s="232">
        <f t="shared" si="136"/>
        <v>0</v>
      </c>
    </row>
    <row r="188" spans="1:14" ht="12.15" customHeight="1" x14ac:dyDescent="0.25">
      <c r="A188" s="997"/>
      <c r="B188" s="912"/>
      <c r="C188" s="353">
        <v>641</v>
      </c>
      <c r="D188" s="147" t="s">
        <v>847</v>
      </c>
      <c r="E188" s="181" t="s">
        <v>437</v>
      </c>
      <c r="F188" s="218"/>
      <c r="G188" s="94">
        <f t="shared" ref="G188:L188" si="198">G199+G200</f>
        <v>151000</v>
      </c>
      <c r="H188" s="243">
        <f t="shared" si="198"/>
        <v>151000</v>
      </c>
      <c r="I188" s="243">
        <f t="shared" si="198"/>
        <v>151000</v>
      </c>
      <c r="J188" s="80">
        <f t="shared" si="198"/>
        <v>148400</v>
      </c>
      <c r="K188" s="242">
        <f t="shared" si="198"/>
        <v>148400</v>
      </c>
      <c r="L188" s="242">
        <f t="shared" si="198"/>
        <v>148400</v>
      </c>
      <c r="M188" s="242">
        <f t="shared" ref="M188" si="199">M199+M200</f>
        <v>148400</v>
      </c>
      <c r="N188" s="227">
        <f t="shared" si="136"/>
        <v>0</v>
      </c>
    </row>
    <row r="189" spans="1:14" ht="15" customHeight="1" outlineLevel="1" x14ac:dyDescent="0.25">
      <c r="A189" s="997"/>
      <c r="B189" s="913"/>
      <c r="C189" s="934" t="s">
        <v>803</v>
      </c>
      <c r="D189" s="489" t="s">
        <v>806</v>
      </c>
      <c r="E189" s="489"/>
      <c r="F189" s="497"/>
      <c r="G189" s="498">
        <f t="shared" ref="G189:L189" si="200">G190+G191+G192+G193</f>
        <v>191000</v>
      </c>
      <c r="H189" s="498">
        <f t="shared" si="200"/>
        <v>191000</v>
      </c>
      <c r="I189" s="556">
        <f t="shared" si="200"/>
        <v>191000</v>
      </c>
      <c r="J189" s="640">
        <f t="shared" si="200"/>
        <v>188400</v>
      </c>
      <c r="K189" s="701">
        <f t="shared" si="200"/>
        <v>188400</v>
      </c>
      <c r="L189" s="701">
        <f t="shared" si="200"/>
        <v>188400</v>
      </c>
      <c r="M189" s="701">
        <f t="shared" ref="M189" si="201">M190+M191+M192+M193</f>
        <v>188400</v>
      </c>
      <c r="N189" s="598">
        <f t="shared" si="136"/>
        <v>0</v>
      </c>
    </row>
    <row r="190" spans="1:14" ht="12.15" customHeight="1" outlineLevel="1" x14ac:dyDescent="0.25">
      <c r="A190" s="997"/>
      <c r="B190" s="913"/>
      <c r="C190" s="937"/>
      <c r="D190" s="187"/>
      <c r="E190" s="217">
        <v>632</v>
      </c>
      <c r="F190" s="218" t="s">
        <v>438</v>
      </c>
      <c r="G190" s="95">
        <v>49000</v>
      </c>
      <c r="H190" s="95">
        <v>49000</v>
      </c>
      <c r="I190" s="544">
        <v>49000</v>
      </c>
      <c r="J190" s="81">
        <v>49000</v>
      </c>
      <c r="K190" s="552">
        <v>49000</v>
      </c>
      <c r="L190" s="552">
        <v>49000</v>
      </c>
      <c r="M190" s="552">
        <v>49000</v>
      </c>
      <c r="N190" s="228">
        <f t="shared" si="136"/>
        <v>0</v>
      </c>
    </row>
    <row r="191" spans="1:14" ht="12.15" customHeight="1" outlineLevel="1" x14ac:dyDescent="0.25">
      <c r="A191" s="997"/>
      <c r="B191" s="913"/>
      <c r="C191" s="937"/>
      <c r="D191" s="187"/>
      <c r="E191" s="181">
        <v>634</v>
      </c>
      <c r="F191" s="218" t="s">
        <v>350</v>
      </c>
      <c r="G191" s="95">
        <v>104200</v>
      </c>
      <c r="H191" s="95">
        <v>104200</v>
      </c>
      <c r="I191" s="544">
        <v>104200</v>
      </c>
      <c r="J191" s="81">
        <v>104200</v>
      </c>
      <c r="K191" s="552">
        <v>104200</v>
      </c>
      <c r="L191" s="552">
        <v>104200</v>
      </c>
      <c r="M191" s="552">
        <v>104200</v>
      </c>
      <c r="N191" s="228">
        <f t="shared" si="136"/>
        <v>0</v>
      </c>
    </row>
    <row r="192" spans="1:14" ht="12.15" customHeight="1" outlineLevel="1" x14ac:dyDescent="0.25">
      <c r="A192" s="997"/>
      <c r="B192" s="913"/>
      <c r="C192" s="937"/>
      <c r="D192" s="187"/>
      <c r="E192" s="217" t="s">
        <v>440</v>
      </c>
      <c r="F192" s="218" t="s">
        <v>439</v>
      </c>
      <c r="G192" s="95">
        <v>2800</v>
      </c>
      <c r="H192" s="95">
        <v>2800</v>
      </c>
      <c r="I192" s="544">
        <v>2800</v>
      </c>
      <c r="J192" s="81">
        <v>2800</v>
      </c>
      <c r="K192" s="552">
        <v>2800</v>
      </c>
      <c r="L192" s="552">
        <v>2800</v>
      </c>
      <c r="M192" s="552">
        <v>2800</v>
      </c>
      <c r="N192" s="228">
        <f t="shared" si="136"/>
        <v>0</v>
      </c>
    </row>
    <row r="193" spans="1:14" ht="12.15" customHeight="1" outlineLevel="1" x14ac:dyDescent="0.25">
      <c r="A193" s="997"/>
      <c r="B193" s="913"/>
      <c r="C193" s="937"/>
      <c r="D193" s="187"/>
      <c r="E193" s="217">
        <v>633</v>
      </c>
      <c r="F193" s="218" t="s">
        <v>441</v>
      </c>
      <c r="G193" s="95">
        <f t="shared" ref="G193:L193" si="202">SUM(G194:G198)</f>
        <v>35000</v>
      </c>
      <c r="H193" s="95">
        <f t="shared" si="202"/>
        <v>35000</v>
      </c>
      <c r="I193" s="544">
        <f t="shared" si="202"/>
        <v>35000</v>
      </c>
      <c r="J193" s="81">
        <f t="shared" si="202"/>
        <v>32400</v>
      </c>
      <c r="K193" s="552">
        <f t="shared" si="202"/>
        <v>32400</v>
      </c>
      <c r="L193" s="552">
        <f t="shared" si="202"/>
        <v>32400</v>
      </c>
      <c r="M193" s="552">
        <f t="shared" ref="M193" si="203">SUM(M194:M198)</f>
        <v>32400</v>
      </c>
      <c r="N193" s="228">
        <f t="shared" si="136"/>
        <v>0</v>
      </c>
    </row>
    <row r="194" spans="1:14" ht="12.15" customHeight="1" outlineLevel="2" x14ac:dyDescent="0.25">
      <c r="A194" s="997"/>
      <c r="B194" s="913"/>
      <c r="C194" s="937"/>
      <c r="D194" s="358"/>
      <c r="E194" s="217"/>
      <c r="F194" s="218" t="s">
        <v>442</v>
      </c>
      <c r="G194" s="95">
        <v>1600</v>
      </c>
      <c r="H194" s="95">
        <v>1600</v>
      </c>
      <c r="I194" s="544">
        <v>1600</v>
      </c>
      <c r="J194" s="81">
        <v>1600</v>
      </c>
      <c r="K194" s="552">
        <v>1600</v>
      </c>
      <c r="L194" s="552">
        <v>1600</v>
      </c>
      <c r="M194" s="552">
        <v>1600</v>
      </c>
      <c r="N194" s="228">
        <f t="shared" si="136"/>
        <v>0</v>
      </c>
    </row>
    <row r="195" spans="1:14" ht="12.15" customHeight="1" outlineLevel="2" x14ac:dyDescent="0.25">
      <c r="A195" s="997"/>
      <c r="B195" s="913"/>
      <c r="C195" s="937"/>
      <c r="D195" s="358"/>
      <c r="E195" s="359"/>
      <c r="F195" s="218" t="s">
        <v>443</v>
      </c>
      <c r="G195" s="95">
        <v>17300</v>
      </c>
      <c r="H195" s="95">
        <v>17300</v>
      </c>
      <c r="I195" s="544">
        <v>17300</v>
      </c>
      <c r="J195" s="81">
        <f>17300-2600</f>
        <v>14700</v>
      </c>
      <c r="K195" s="552">
        <f>17300-2600</f>
        <v>14700</v>
      </c>
      <c r="L195" s="552">
        <f>17300-2600</f>
        <v>14700</v>
      </c>
      <c r="M195" s="552">
        <f>17300-2600</f>
        <v>14700</v>
      </c>
      <c r="N195" s="228">
        <f t="shared" si="136"/>
        <v>0</v>
      </c>
    </row>
    <row r="196" spans="1:14" ht="12.15" customHeight="1" outlineLevel="2" x14ac:dyDescent="0.25">
      <c r="A196" s="997"/>
      <c r="B196" s="913"/>
      <c r="C196" s="937"/>
      <c r="D196" s="358"/>
      <c r="E196" s="359"/>
      <c r="F196" s="218" t="s">
        <v>444</v>
      </c>
      <c r="G196" s="95">
        <v>4000</v>
      </c>
      <c r="H196" s="95">
        <v>4000</v>
      </c>
      <c r="I196" s="544">
        <v>4000</v>
      </c>
      <c r="J196" s="81">
        <v>4000</v>
      </c>
      <c r="K196" s="552">
        <v>4000</v>
      </c>
      <c r="L196" s="552">
        <v>4000</v>
      </c>
      <c r="M196" s="552">
        <v>4000</v>
      </c>
      <c r="N196" s="228">
        <f t="shared" si="136"/>
        <v>0</v>
      </c>
    </row>
    <row r="197" spans="1:14" ht="12.15" customHeight="1" outlineLevel="2" x14ac:dyDescent="0.25">
      <c r="A197" s="997"/>
      <c r="B197" s="913"/>
      <c r="C197" s="937"/>
      <c r="D197" s="358"/>
      <c r="E197" s="359"/>
      <c r="F197" s="218" t="s">
        <v>445</v>
      </c>
      <c r="G197" s="95">
        <v>12000</v>
      </c>
      <c r="H197" s="95">
        <v>12000</v>
      </c>
      <c r="I197" s="544">
        <v>12000</v>
      </c>
      <c r="J197" s="81">
        <v>12000</v>
      </c>
      <c r="K197" s="552">
        <v>12000</v>
      </c>
      <c r="L197" s="552">
        <v>12000</v>
      </c>
      <c r="M197" s="552">
        <v>12000</v>
      </c>
      <c r="N197" s="228">
        <f t="shared" ref="N197:N260" si="204">M197-L197</f>
        <v>0</v>
      </c>
    </row>
    <row r="198" spans="1:14" ht="12.15" customHeight="1" outlineLevel="2" x14ac:dyDescent="0.25">
      <c r="A198" s="997"/>
      <c r="B198" s="913"/>
      <c r="C198" s="937"/>
      <c r="D198" s="358"/>
      <c r="E198" s="359"/>
      <c r="F198" s="218" t="s">
        <v>446</v>
      </c>
      <c r="G198" s="95">
        <v>100</v>
      </c>
      <c r="H198" s="95">
        <v>100</v>
      </c>
      <c r="I198" s="544">
        <v>100</v>
      </c>
      <c r="J198" s="80">
        <v>100</v>
      </c>
      <c r="K198" s="80">
        <v>100</v>
      </c>
      <c r="L198" s="80">
        <v>100</v>
      </c>
      <c r="M198" s="552">
        <v>100</v>
      </c>
      <c r="N198" s="228">
        <f t="shared" si="204"/>
        <v>0</v>
      </c>
    </row>
    <row r="199" spans="1:14" ht="15" customHeight="1" outlineLevel="1" x14ac:dyDescent="0.25">
      <c r="A199" s="997"/>
      <c r="B199" s="913"/>
      <c r="C199" s="937"/>
      <c r="D199" s="489" t="s">
        <v>804</v>
      </c>
      <c r="E199" s="489"/>
      <c r="F199" s="497"/>
      <c r="G199" s="789">
        <f t="shared" ref="G199:L199" si="205">SUM(G189)</f>
        <v>191000</v>
      </c>
      <c r="H199" s="498">
        <f t="shared" si="205"/>
        <v>191000</v>
      </c>
      <c r="I199" s="645">
        <f t="shared" si="205"/>
        <v>191000</v>
      </c>
      <c r="J199" s="640">
        <f t="shared" si="205"/>
        <v>188400</v>
      </c>
      <c r="K199" s="701">
        <f t="shared" si="205"/>
        <v>188400</v>
      </c>
      <c r="L199" s="701">
        <f t="shared" si="205"/>
        <v>188400</v>
      </c>
      <c r="M199" s="701">
        <f t="shared" ref="M199" si="206">SUM(M189)</f>
        <v>188400</v>
      </c>
      <c r="N199" s="603">
        <f t="shared" si="204"/>
        <v>0</v>
      </c>
    </row>
    <row r="200" spans="1:14" ht="15" customHeight="1" outlineLevel="1" x14ac:dyDescent="0.25">
      <c r="A200" s="997"/>
      <c r="B200" s="922"/>
      <c r="C200" s="937"/>
      <c r="D200" s="492" t="s">
        <v>805</v>
      </c>
      <c r="E200" s="492"/>
      <c r="F200" s="499"/>
      <c r="G200" s="500">
        <v>-40000</v>
      </c>
      <c r="H200" s="500">
        <v>-40000</v>
      </c>
      <c r="I200" s="557">
        <v>-40000</v>
      </c>
      <c r="J200" s="641">
        <f>-40000</f>
        <v>-40000</v>
      </c>
      <c r="K200" s="702">
        <f>-40000</f>
        <v>-40000</v>
      </c>
      <c r="L200" s="702">
        <f>-40000</f>
        <v>-40000</v>
      </c>
      <c r="M200" s="702">
        <f>-40000</f>
        <v>-40000</v>
      </c>
      <c r="N200" s="599">
        <f t="shared" si="204"/>
        <v>0</v>
      </c>
    </row>
    <row r="201" spans="1:14" ht="18" customHeight="1" x14ac:dyDescent="0.25">
      <c r="A201" s="997"/>
      <c r="B201" s="924" t="s">
        <v>447</v>
      </c>
      <c r="C201" s="924"/>
      <c r="D201" s="924"/>
      <c r="E201" s="924"/>
      <c r="F201" s="925"/>
      <c r="G201" s="83">
        <f t="shared" ref="G201:M201" si="207">G202</f>
        <v>0</v>
      </c>
      <c r="H201" s="97">
        <f t="shared" si="207"/>
        <v>0</v>
      </c>
      <c r="I201" s="546">
        <f t="shared" si="207"/>
        <v>0</v>
      </c>
      <c r="J201" s="83">
        <f t="shared" si="207"/>
        <v>0</v>
      </c>
      <c r="K201" s="567">
        <f t="shared" si="207"/>
        <v>0</v>
      </c>
      <c r="L201" s="567">
        <f t="shared" si="207"/>
        <v>0</v>
      </c>
      <c r="M201" s="567">
        <f t="shared" si="207"/>
        <v>0</v>
      </c>
      <c r="N201" s="232">
        <f t="shared" si="204"/>
        <v>0</v>
      </c>
    </row>
    <row r="202" spans="1:14" ht="12.15" customHeight="1" x14ac:dyDescent="0.25">
      <c r="A202" s="1001"/>
      <c r="B202" s="465"/>
      <c r="C202" s="340">
        <v>637</v>
      </c>
      <c r="D202" s="361" t="s">
        <v>448</v>
      </c>
      <c r="E202" s="342" t="s">
        <v>848</v>
      </c>
      <c r="F202" s="343"/>
      <c r="G202" s="493"/>
      <c r="H202" s="494"/>
      <c r="I202" s="558"/>
      <c r="J202" s="493"/>
      <c r="K202" s="703"/>
      <c r="L202" s="703"/>
      <c r="M202" s="703"/>
      <c r="N202" s="539">
        <f t="shared" si="204"/>
        <v>0</v>
      </c>
    </row>
    <row r="203" spans="1:14" s="135" customFormat="1" ht="19.95" customHeight="1" x14ac:dyDescent="0.25">
      <c r="A203" s="928" t="s">
        <v>450</v>
      </c>
      <c r="B203" s="929"/>
      <c r="C203" s="929"/>
      <c r="D203" s="929"/>
      <c r="E203" s="929"/>
      <c r="F203" s="930"/>
      <c r="G203" s="337">
        <f t="shared" ref="G203" si="208">G204+G226+G228</f>
        <v>481300</v>
      </c>
      <c r="H203" s="337">
        <f t="shared" ref="H203:I203" si="209">H204+H226+H228</f>
        <v>481300</v>
      </c>
      <c r="I203" s="559">
        <f t="shared" si="209"/>
        <v>481300</v>
      </c>
      <c r="J203" s="642">
        <f t="shared" ref="J203:K203" si="210">J204+J226+J228</f>
        <v>481300</v>
      </c>
      <c r="K203" s="704">
        <f t="shared" si="210"/>
        <v>481300</v>
      </c>
      <c r="L203" s="704">
        <f t="shared" ref="L203" si="211">L204+L226+L228</f>
        <v>481300</v>
      </c>
      <c r="M203" s="704">
        <f t="shared" ref="M203" si="212">M204+M226+M228</f>
        <v>481300</v>
      </c>
      <c r="N203" s="600">
        <f t="shared" si="204"/>
        <v>0</v>
      </c>
    </row>
    <row r="204" spans="1:14" ht="18" customHeight="1" x14ac:dyDescent="0.25">
      <c r="A204" s="945"/>
      <c r="B204" s="918" t="s">
        <v>451</v>
      </c>
      <c r="C204" s="919"/>
      <c r="D204" s="920"/>
      <c r="E204" s="920"/>
      <c r="F204" s="921"/>
      <c r="G204" s="100">
        <f t="shared" ref="G204:M204" si="213">G205</f>
        <v>465700</v>
      </c>
      <c r="H204" s="100">
        <f t="shared" si="213"/>
        <v>465700</v>
      </c>
      <c r="I204" s="122">
        <f t="shared" si="213"/>
        <v>465700</v>
      </c>
      <c r="J204" s="638">
        <f t="shared" si="213"/>
        <v>465700</v>
      </c>
      <c r="K204" s="697">
        <f t="shared" si="213"/>
        <v>465700</v>
      </c>
      <c r="L204" s="697">
        <f t="shared" si="213"/>
        <v>465700</v>
      </c>
      <c r="M204" s="697">
        <f t="shared" si="213"/>
        <v>465700</v>
      </c>
      <c r="N204" s="235">
        <f t="shared" si="204"/>
        <v>0</v>
      </c>
    </row>
    <row r="205" spans="1:14" ht="12.15" customHeight="1" x14ac:dyDescent="0.25">
      <c r="A205" s="946"/>
      <c r="B205" s="912"/>
      <c r="C205" s="353">
        <v>641</v>
      </c>
      <c r="D205" s="147" t="s">
        <v>849</v>
      </c>
      <c r="E205" s="141" t="s">
        <v>452</v>
      </c>
      <c r="F205" s="142"/>
      <c r="G205" s="94">
        <f t="shared" ref="G205:L205" si="214">G223+G224</f>
        <v>465700</v>
      </c>
      <c r="H205" s="94">
        <f t="shared" si="214"/>
        <v>465700</v>
      </c>
      <c r="I205" s="243">
        <f t="shared" si="214"/>
        <v>465700</v>
      </c>
      <c r="J205" s="80">
        <f t="shared" si="214"/>
        <v>465700</v>
      </c>
      <c r="K205" s="242">
        <f t="shared" si="214"/>
        <v>465700</v>
      </c>
      <c r="L205" s="242">
        <f t="shared" si="214"/>
        <v>465700</v>
      </c>
      <c r="M205" s="242">
        <f t="shared" ref="M205" si="215">M223+M224</f>
        <v>465700</v>
      </c>
      <c r="N205" s="227">
        <f t="shared" si="204"/>
        <v>0</v>
      </c>
    </row>
    <row r="206" spans="1:14" ht="15" customHeight="1" outlineLevel="1" x14ac:dyDescent="0.25">
      <c r="A206" s="946"/>
      <c r="B206" s="913"/>
      <c r="C206" s="934" t="s">
        <v>803</v>
      </c>
      <c r="D206" s="489" t="s">
        <v>453</v>
      </c>
      <c r="E206" s="489"/>
      <c r="F206" s="497"/>
      <c r="G206" s="498">
        <f t="shared" ref="G206:L206" si="216">SUM(G207:G210)</f>
        <v>372000</v>
      </c>
      <c r="H206" s="498">
        <f t="shared" si="216"/>
        <v>372000</v>
      </c>
      <c r="I206" s="556">
        <f t="shared" si="216"/>
        <v>372000</v>
      </c>
      <c r="J206" s="640">
        <f t="shared" si="216"/>
        <v>372000</v>
      </c>
      <c r="K206" s="701">
        <f t="shared" si="216"/>
        <v>372000</v>
      </c>
      <c r="L206" s="701">
        <f t="shared" si="216"/>
        <v>372000</v>
      </c>
      <c r="M206" s="701">
        <f t="shared" ref="M206" si="217">SUM(M207:M210)</f>
        <v>372000</v>
      </c>
      <c r="N206" s="598">
        <f t="shared" si="204"/>
        <v>0</v>
      </c>
    </row>
    <row r="207" spans="1:14" ht="12.15" customHeight="1" outlineLevel="2" x14ac:dyDescent="0.25">
      <c r="A207" s="946"/>
      <c r="B207" s="913"/>
      <c r="C207" s="935"/>
      <c r="D207" s="147"/>
      <c r="E207" s="141"/>
      <c r="F207" s="142" t="s">
        <v>439</v>
      </c>
      <c r="G207" s="94">
        <v>29000</v>
      </c>
      <c r="H207" s="94">
        <v>29000</v>
      </c>
      <c r="I207" s="243">
        <v>29000</v>
      </c>
      <c r="J207" s="80">
        <v>29000</v>
      </c>
      <c r="K207" s="242">
        <v>29000</v>
      </c>
      <c r="L207" s="242">
        <v>29000</v>
      </c>
      <c r="M207" s="242">
        <v>29000</v>
      </c>
      <c r="N207" s="227">
        <f t="shared" si="204"/>
        <v>0</v>
      </c>
    </row>
    <row r="208" spans="1:14" ht="12.15" customHeight="1" outlineLevel="2" x14ac:dyDescent="0.25">
      <c r="A208" s="946"/>
      <c r="B208" s="913"/>
      <c r="C208" s="935"/>
      <c r="D208" s="147"/>
      <c r="E208" s="141"/>
      <c r="F208" s="142" t="s">
        <v>454</v>
      </c>
      <c r="G208" s="94">
        <v>183000</v>
      </c>
      <c r="H208" s="94">
        <v>183000</v>
      </c>
      <c r="I208" s="243">
        <v>183000</v>
      </c>
      <c r="J208" s="80">
        <v>183000</v>
      </c>
      <c r="K208" s="242">
        <v>183000</v>
      </c>
      <c r="L208" s="242">
        <v>183000</v>
      </c>
      <c r="M208" s="242">
        <v>183000</v>
      </c>
      <c r="N208" s="227">
        <f t="shared" si="204"/>
        <v>0</v>
      </c>
    </row>
    <row r="209" spans="1:14" ht="12.15" customHeight="1" outlineLevel="2" x14ac:dyDescent="0.25">
      <c r="A209" s="946"/>
      <c r="B209" s="913"/>
      <c r="C209" s="935"/>
      <c r="D209" s="147"/>
      <c r="E209" s="141"/>
      <c r="F209" s="142" t="s">
        <v>455</v>
      </c>
      <c r="G209" s="94">
        <v>122000</v>
      </c>
      <c r="H209" s="94">
        <v>122000</v>
      </c>
      <c r="I209" s="243">
        <v>122000</v>
      </c>
      <c r="J209" s="80">
        <v>122000</v>
      </c>
      <c r="K209" s="242">
        <v>122000</v>
      </c>
      <c r="L209" s="242">
        <v>122000</v>
      </c>
      <c r="M209" s="242">
        <v>122000</v>
      </c>
      <c r="N209" s="227">
        <f t="shared" si="204"/>
        <v>0</v>
      </c>
    </row>
    <row r="210" spans="1:14" ht="12.15" customHeight="1" outlineLevel="2" x14ac:dyDescent="0.25">
      <c r="A210" s="946"/>
      <c r="B210" s="913"/>
      <c r="C210" s="935"/>
      <c r="D210" s="147"/>
      <c r="E210" s="141"/>
      <c r="F210" s="142" t="s">
        <v>456</v>
      </c>
      <c r="G210" s="94">
        <v>38000</v>
      </c>
      <c r="H210" s="94">
        <v>38000</v>
      </c>
      <c r="I210" s="243">
        <v>38000</v>
      </c>
      <c r="J210" s="80">
        <v>38000</v>
      </c>
      <c r="K210" s="242">
        <v>38000</v>
      </c>
      <c r="L210" s="242">
        <v>38000</v>
      </c>
      <c r="M210" s="242">
        <v>38000</v>
      </c>
      <c r="N210" s="227">
        <f t="shared" si="204"/>
        <v>0</v>
      </c>
    </row>
    <row r="211" spans="1:14" ht="15" customHeight="1" outlineLevel="1" x14ac:dyDescent="0.25">
      <c r="A211" s="946"/>
      <c r="B211" s="913"/>
      <c r="C211" s="935"/>
      <c r="D211" s="489" t="s">
        <v>457</v>
      </c>
      <c r="E211" s="489"/>
      <c r="F211" s="497"/>
      <c r="G211" s="498">
        <f t="shared" ref="G211:L211" si="218">SUM(G212:G214)</f>
        <v>196000</v>
      </c>
      <c r="H211" s="498">
        <f t="shared" si="218"/>
        <v>196000</v>
      </c>
      <c r="I211" s="556">
        <f t="shared" si="218"/>
        <v>196000</v>
      </c>
      <c r="J211" s="640">
        <f t="shared" si="218"/>
        <v>196000</v>
      </c>
      <c r="K211" s="701">
        <f t="shared" si="218"/>
        <v>196000</v>
      </c>
      <c r="L211" s="701">
        <f t="shared" si="218"/>
        <v>196000</v>
      </c>
      <c r="M211" s="701">
        <f t="shared" ref="M211" si="219">SUM(M212:M214)</f>
        <v>196000</v>
      </c>
      <c r="N211" s="598">
        <f t="shared" si="204"/>
        <v>0</v>
      </c>
    </row>
    <row r="212" spans="1:14" ht="12.15" customHeight="1" outlineLevel="2" x14ac:dyDescent="0.25">
      <c r="A212" s="946"/>
      <c r="B212" s="913"/>
      <c r="C212" s="935"/>
      <c r="D212" s="147"/>
      <c r="E212" s="141"/>
      <c r="F212" s="142" t="s">
        <v>439</v>
      </c>
      <c r="G212" s="94">
        <v>25000</v>
      </c>
      <c r="H212" s="94">
        <v>25000</v>
      </c>
      <c r="I212" s="243">
        <v>25000</v>
      </c>
      <c r="J212" s="80">
        <v>25000</v>
      </c>
      <c r="K212" s="242">
        <v>25000</v>
      </c>
      <c r="L212" s="242">
        <v>25000</v>
      </c>
      <c r="M212" s="242">
        <v>25000</v>
      </c>
      <c r="N212" s="227">
        <f t="shared" si="204"/>
        <v>0</v>
      </c>
    </row>
    <row r="213" spans="1:14" ht="12.15" customHeight="1" outlineLevel="2" x14ac:dyDescent="0.25">
      <c r="A213" s="946"/>
      <c r="B213" s="913"/>
      <c r="C213" s="935"/>
      <c r="D213" s="147"/>
      <c r="E213" s="141"/>
      <c r="F213" s="142" t="s">
        <v>454</v>
      </c>
      <c r="G213" s="94">
        <v>133000</v>
      </c>
      <c r="H213" s="94">
        <v>133000</v>
      </c>
      <c r="I213" s="243">
        <v>133000</v>
      </c>
      <c r="J213" s="80">
        <v>133000</v>
      </c>
      <c r="K213" s="242">
        <v>133000</v>
      </c>
      <c r="L213" s="242">
        <v>133000</v>
      </c>
      <c r="M213" s="242">
        <v>133000</v>
      </c>
      <c r="N213" s="227">
        <f t="shared" si="204"/>
        <v>0</v>
      </c>
    </row>
    <row r="214" spans="1:14" ht="12.15" customHeight="1" outlineLevel="2" x14ac:dyDescent="0.25">
      <c r="A214" s="946"/>
      <c r="B214" s="913"/>
      <c r="C214" s="935"/>
      <c r="D214" s="147"/>
      <c r="E214" s="141"/>
      <c r="F214" s="142" t="s">
        <v>456</v>
      </c>
      <c r="G214" s="94">
        <v>38000</v>
      </c>
      <c r="H214" s="94">
        <v>38000</v>
      </c>
      <c r="I214" s="243">
        <v>38000</v>
      </c>
      <c r="J214" s="80">
        <v>38000</v>
      </c>
      <c r="K214" s="242">
        <v>38000</v>
      </c>
      <c r="L214" s="242">
        <v>38000</v>
      </c>
      <c r="M214" s="242">
        <v>38000</v>
      </c>
      <c r="N214" s="227">
        <f t="shared" si="204"/>
        <v>0</v>
      </c>
    </row>
    <row r="215" spans="1:14" ht="15" customHeight="1" outlineLevel="1" x14ac:dyDescent="0.25">
      <c r="A215" s="946"/>
      <c r="B215" s="913"/>
      <c r="C215" s="935"/>
      <c r="D215" s="489" t="s">
        <v>458</v>
      </c>
      <c r="E215" s="489"/>
      <c r="F215" s="497"/>
      <c r="G215" s="498">
        <f t="shared" ref="G215:L215" si="220">SUM(G216:G218)</f>
        <v>52500</v>
      </c>
      <c r="H215" s="498">
        <f t="shared" si="220"/>
        <v>52500</v>
      </c>
      <c r="I215" s="556">
        <f t="shared" si="220"/>
        <v>52500</v>
      </c>
      <c r="J215" s="640">
        <f t="shared" si="220"/>
        <v>52500</v>
      </c>
      <c r="K215" s="701">
        <f t="shared" si="220"/>
        <v>52500</v>
      </c>
      <c r="L215" s="701">
        <f t="shared" si="220"/>
        <v>52500</v>
      </c>
      <c r="M215" s="701">
        <f t="shared" ref="M215" si="221">SUM(M216:M218)</f>
        <v>52500</v>
      </c>
      <c r="N215" s="598">
        <f t="shared" si="204"/>
        <v>0</v>
      </c>
    </row>
    <row r="216" spans="1:14" ht="12.15" customHeight="1" outlineLevel="2" x14ac:dyDescent="0.25">
      <c r="A216" s="946"/>
      <c r="B216" s="913"/>
      <c r="C216" s="935"/>
      <c r="D216" s="147"/>
      <c r="E216" s="141"/>
      <c r="F216" s="142" t="s">
        <v>439</v>
      </c>
      <c r="G216" s="94">
        <v>8000</v>
      </c>
      <c r="H216" s="94">
        <v>8000</v>
      </c>
      <c r="I216" s="243">
        <v>8000</v>
      </c>
      <c r="J216" s="80">
        <v>8000</v>
      </c>
      <c r="K216" s="242">
        <v>8000</v>
      </c>
      <c r="L216" s="242">
        <v>8000</v>
      </c>
      <c r="M216" s="242">
        <v>8000</v>
      </c>
      <c r="N216" s="227">
        <f t="shared" si="204"/>
        <v>0</v>
      </c>
    </row>
    <row r="217" spans="1:14" ht="12.15" customHeight="1" outlineLevel="2" x14ac:dyDescent="0.25">
      <c r="A217" s="946"/>
      <c r="B217" s="913"/>
      <c r="C217" s="935"/>
      <c r="D217" s="147"/>
      <c r="E217" s="141"/>
      <c r="F217" s="142" t="s">
        <v>454</v>
      </c>
      <c r="G217" s="94">
        <v>41000</v>
      </c>
      <c r="H217" s="94">
        <v>41000</v>
      </c>
      <c r="I217" s="243">
        <v>41000</v>
      </c>
      <c r="J217" s="80">
        <v>41000</v>
      </c>
      <c r="K217" s="242">
        <v>41000</v>
      </c>
      <c r="L217" s="242">
        <v>41000</v>
      </c>
      <c r="M217" s="242">
        <v>41000</v>
      </c>
      <c r="N217" s="227">
        <f t="shared" si="204"/>
        <v>0</v>
      </c>
    </row>
    <row r="218" spans="1:14" ht="12.15" customHeight="1" outlineLevel="2" x14ac:dyDescent="0.25">
      <c r="A218" s="946"/>
      <c r="B218" s="913"/>
      <c r="C218" s="935"/>
      <c r="D218" s="147"/>
      <c r="E218" s="141"/>
      <c r="F218" s="142" t="s">
        <v>456</v>
      </c>
      <c r="G218" s="94">
        <v>3500</v>
      </c>
      <c r="H218" s="94">
        <v>3500</v>
      </c>
      <c r="I218" s="243">
        <v>3500</v>
      </c>
      <c r="J218" s="80">
        <v>3500</v>
      </c>
      <c r="K218" s="242">
        <v>3500</v>
      </c>
      <c r="L218" s="242">
        <v>3500</v>
      </c>
      <c r="M218" s="242">
        <v>3500</v>
      </c>
      <c r="N218" s="227">
        <f t="shared" si="204"/>
        <v>0</v>
      </c>
    </row>
    <row r="219" spans="1:14" ht="15" customHeight="1" outlineLevel="1" x14ac:dyDescent="0.25">
      <c r="A219" s="946"/>
      <c r="B219" s="913"/>
      <c r="C219" s="935"/>
      <c r="D219" s="489" t="s">
        <v>459</v>
      </c>
      <c r="E219" s="489"/>
      <c r="F219" s="497"/>
      <c r="G219" s="498">
        <f t="shared" ref="G219:L219" si="222">SUM(G220:G222)</f>
        <v>13200</v>
      </c>
      <c r="H219" s="498">
        <f t="shared" si="222"/>
        <v>13200</v>
      </c>
      <c r="I219" s="556">
        <f t="shared" si="222"/>
        <v>13200</v>
      </c>
      <c r="J219" s="640">
        <f t="shared" si="222"/>
        <v>13200</v>
      </c>
      <c r="K219" s="701">
        <f t="shared" si="222"/>
        <v>13200</v>
      </c>
      <c r="L219" s="701">
        <f t="shared" si="222"/>
        <v>13200</v>
      </c>
      <c r="M219" s="701">
        <f t="shared" ref="M219" si="223">SUM(M220:M222)</f>
        <v>13200</v>
      </c>
      <c r="N219" s="598">
        <f t="shared" si="204"/>
        <v>0</v>
      </c>
    </row>
    <row r="220" spans="1:14" ht="12.15" customHeight="1" outlineLevel="2" x14ac:dyDescent="0.25">
      <c r="A220" s="946"/>
      <c r="B220" s="913"/>
      <c r="C220" s="935"/>
      <c r="D220" s="147"/>
      <c r="E220" s="141"/>
      <c r="F220" s="142" t="s">
        <v>439</v>
      </c>
      <c r="G220" s="94">
        <v>500</v>
      </c>
      <c r="H220" s="94">
        <v>500</v>
      </c>
      <c r="I220" s="243">
        <v>500</v>
      </c>
      <c r="J220" s="80">
        <v>500</v>
      </c>
      <c r="K220" s="242">
        <v>500</v>
      </c>
      <c r="L220" s="242">
        <v>500</v>
      </c>
      <c r="M220" s="242">
        <v>500</v>
      </c>
      <c r="N220" s="227">
        <f t="shared" si="204"/>
        <v>0</v>
      </c>
    </row>
    <row r="221" spans="1:14" ht="12.15" customHeight="1" outlineLevel="2" x14ac:dyDescent="0.25">
      <c r="A221" s="946"/>
      <c r="B221" s="913"/>
      <c r="C221" s="935"/>
      <c r="D221" s="147"/>
      <c r="E221" s="141"/>
      <c r="F221" s="142" t="s">
        <v>454</v>
      </c>
      <c r="G221" s="94">
        <v>5500</v>
      </c>
      <c r="H221" s="94">
        <v>5500</v>
      </c>
      <c r="I221" s="243">
        <v>5500</v>
      </c>
      <c r="J221" s="80">
        <v>5500</v>
      </c>
      <c r="K221" s="242">
        <v>5500</v>
      </c>
      <c r="L221" s="242">
        <v>5500</v>
      </c>
      <c r="M221" s="242">
        <v>5500</v>
      </c>
      <c r="N221" s="227">
        <f t="shared" si="204"/>
        <v>0</v>
      </c>
    </row>
    <row r="222" spans="1:14" ht="12.15" customHeight="1" outlineLevel="2" x14ac:dyDescent="0.25">
      <c r="A222" s="946"/>
      <c r="B222" s="913"/>
      <c r="C222" s="935"/>
      <c r="D222" s="147"/>
      <c r="E222" s="141"/>
      <c r="F222" s="142" t="s">
        <v>456</v>
      </c>
      <c r="G222" s="94">
        <v>7200</v>
      </c>
      <c r="H222" s="94">
        <v>7200</v>
      </c>
      <c r="I222" s="243">
        <v>7200</v>
      </c>
      <c r="J222" s="80">
        <v>7200</v>
      </c>
      <c r="K222" s="242">
        <v>7200</v>
      </c>
      <c r="L222" s="242">
        <v>7200</v>
      </c>
      <c r="M222" s="242">
        <v>7200</v>
      </c>
      <c r="N222" s="227">
        <f t="shared" si="204"/>
        <v>0</v>
      </c>
    </row>
    <row r="223" spans="1:14" ht="15" customHeight="1" outlineLevel="1" x14ac:dyDescent="0.25">
      <c r="A223" s="946"/>
      <c r="B223" s="913"/>
      <c r="C223" s="935"/>
      <c r="D223" s="489" t="s">
        <v>804</v>
      </c>
      <c r="E223" s="489"/>
      <c r="F223" s="497"/>
      <c r="G223" s="498">
        <f t="shared" ref="G223:L223" si="224">G206+G211+G215+G219</f>
        <v>633700</v>
      </c>
      <c r="H223" s="498">
        <f t="shared" si="224"/>
        <v>633700</v>
      </c>
      <c r="I223" s="556">
        <f t="shared" si="224"/>
        <v>633700</v>
      </c>
      <c r="J223" s="640">
        <f t="shared" si="224"/>
        <v>633700</v>
      </c>
      <c r="K223" s="701">
        <f t="shared" si="224"/>
        <v>633700</v>
      </c>
      <c r="L223" s="701">
        <f t="shared" si="224"/>
        <v>633700</v>
      </c>
      <c r="M223" s="701">
        <f t="shared" ref="M223" si="225">M206+M211+M215+M219</f>
        <v>633700</v>
      </c>
      <c r="N223" s="598">
        <f t="shared" si="204"/>
        <v>0</v>
      </c>
    </row>
    <row r="224" spans="1:14" ht="15" customHeight="1" outlineLevel="1" x14ac:dyDescent="0.25">
      <c r="A224" s="946"/>
      <c r="B224" s="913"/>
      <c r="C224" s="936"/>
      <c r="D224" s="492" t="s">
        <v>805</v>
      </c>
      <c r="E224" s="492"/>
      <c r="F224" s="490"/>
      <c r="G224" s="491">
        <v>-168000</v>
      </c>
      <c r="H224" s="491">
        <v>-168000</v>
      </c>
      <c r="I224" s="560">
        <v>-168000</v>
      </c>
      <c r="J224" s="643">
        <v>-168000</v>
      </c>
      <c r="K224" s="705">
        <v>-168000</v>
      </c>
      <c r="L224" s="705">
        <v>-168000</v>
      </c>
      <c r="M224" s="705">
        <v>-168000</v>
      </c>
      <c r="N224" s="601">
        <f t="shared" si="204"/>
        <v>0</v>
      </c>
    </row>
    <row r="225" spans="1:14" ht="12.15" customHeight="1" outlineLevel="1" x14ac:dyDescent="0.25">
      <c r="A225" s="946"/>
      <c r="B225" s="922"/>
      <c r="C225" s="155"/>
      <c r="D225" s="147"/>
      <c r="E225" s="141"/>
      <c r="F225" s="142"/>
      <c r="G225" s="94"/>
      <c r="H225" s="94"/>
      <c r="I225" s="243"/>
      <c r="J225" s="80"/>
      <c r="K225" s="242"/>
      <c r="L225" s="242"/>
      <c r="M225" s="242"/>
      <c r="N225" s="227">
        <f t="shared" si="204"/>
        <v>0</v>
      </c>
    </row>
    <row r="226" spans="1:14" ht="18" customHeight="1" x14ac:dyDescent="0.25">
      <c r="A226" s="946"/>
      <c r="B226" s="924" t="s">
        <v>460</v>
      </c>
      <c r="C226" s="924"/>
      <c r="D226" s="924"/>
      <c r="E226" s="924"/>
      <c r="F226" s="925"/>
      <c r="G226" s="97">
        <f t="shared" ref="G226:M226" si="226">G227</f>
        <v>0</v>
      </c>
      <c r="H226" s="97">
        <f t="shared" si="226"/>
        <v>0</v>
      </c>
      <c r="I226" s="546">
        <f t="shared" si="226"/>
        <v>0</v>
      </c>
      <c r="J226" s="83">
        <f t="shared" si="226"/>
        <v>0</v>
      </c>
      <c r="K226" s="567">
        <f t="shared" si="226"/>
        <v>0</v>
      </c>
      <c r="L226" s="567">
        <f t="shared" si="226"/>
        <v>0</v>
      </c>
      <c r="M226" s="567">
        <f t="shared" si="226"/>
        <v>0</v>
      </c>
      <c r="N226" s="232">
        <f t="shared" si="204"/>
        <v>0</v>
      </c>
    </row>
    <row r="227" spans="1:14" ht="12.15" customHeight="1" x14ac:dyDescent="0.25">
      <c r="A227" s="946"/>
      <c r="B227" s="155"/>
      <c r="C227" s="353">
        <v>633</v>
      </c>
      <c r="D227" s="179" t="s">
        <v>849</v>
      </c>
      <c r="E227" s="453" t="s">
        <v>461</v>
      </c>
      <c r="F227" s="218"/>
      <c r="G227" s="94">
        <v>0</v>
      </c>
      <c r="H227" s="94">
        <v>0</v>
      </c>
      <c r="I227" s="243">
        <v>0</v>
      </c>
      <c r="J227" s="80">
        <v>0</v>
      </c>
      <c r="K227" s="242">
        <v>0</v>
      </c>
      <c r="L227" s="242">
        <v>0</v>
      </c>
      <c r="M227" s="242">
        <v>0</v>
      </c>
      <c r="N227" s="227">
        <f t="shared" si="204"/>
        <v>0</v>
      </c>
    </row>
    <row r="228" spans="1:14" ht="18" customHeight="1" x14ac:dyDescent="0.25">
      <c r="A228" s="946"/>
      <c r="B228" s="924" t="s">
        <v>462</v>
      </c>
      <c r="C228" s="924"/>
      <c r="D228" s="924"/>
      <c r="E228" s="924"/>
      <c r="F228" s="925"/>
      <c r="G228" s="105">
        <f t="shared" ref="G228" si="227">G229+G231</f>
        <v>15600</v>
      </c>
      <c r="H228" s="105">
        <f t="shared" ref="H228:I228" si="228">H229+H231</f>
        <v>15600</v>
      </c>
      <c r="I228" s="561">
        <f t="shared" si="228"/>
        <v>15600</v>
      </c>
      <c r="J228" s="644">
        <f t="shared" ref="J228:K228" si="229">J229+J231</f>
        <v>15600</v>
      </c>
      <c r="K228" s="706">
        <f t="shared" si="229"/>
        <v>15600</v>
      </c>
      <c r="L228" s="706">
        <f t="shared" ref="L228" si="230">L229+L231</f>
        <v>15600</v>
      </c>
      <c r="M228" s="706">
        <f t="shared" ref="M228" si="231">M229+M231</f>
        <v>15600</v>
      </c>
      <c r="N228" s="602">
        <f t="shared" si="204"/>
        <v>0</v>
      </c>
    </row>
    <row r="229" spans="1:14" ht="15" customHeight="1" x14ac:dyDescent="0.25">
      <c r="A229" s="946"/>
      <c r="B229" s="941"/>
      <c r="C229" s="940" t="s">
        <v>463</v>
      </c>
      <c r="D229" s="907"/>
      <c r="E229" s="907"/>
      <c r="F229" s="908"/>
      <c r="G229" s="98">
        <f t="shared" ref="G229:M229" si="232">G230</f>
        <v>0</v>
      </c>
      <c r="H229" s="98">
        <f t="shared" si="232"/>
        <v>0</v>
      </c>
      <c r="I229" s="543">
        <f t="shared" si="232"/>
        <v>0</v>
      </c>
      <c r="J229" s="86">
        <f t="shared" si="232"/>
        <v>0</v>
      </c>
      <c r="K229" s="566">
        <f t="shared" si="232"/>
        <v>0</v>
      </c>
      <c r="L229" s="566">
        <f t="shared" si="232"/>
        <v>0</v>
      </c>
      <c r="M229" s="566">
        <f t="shared" si="232"/>
        <v>0</v>
      </c>
      <c r="N229" s="231">
        <f t="shared" si="204"/>
        <v>0</v>
      </c>
    </row>
    <row r="230" spans="1:14" ht="12" customHeight="1" x14ac:dyDescent="0.25">
      <c r="A230" s="946"/>
      <c r="B230" s="942"/>
      <c r="C230" s="495">
        <v>633</v>
      </c>
      <c r="D230" s="531" t="s">
        <v>849</v>
      </c>
      <c r="E230" s="181" t="s">
        <v>464</v>
      </c>
      <c r="F230" s="452"/>
      <c r="G230" s="94">
        <v>0</v>
      </c>
      <c r="H230" s="94">
        <v>0</v>
      </c>
      <c r="I230" s="243">
        <v>0</v>
      </c>
      <c r="J230" s="80">
        <v>0</v>
      </c>
      <c r="K230" s="242">
        <v>0</v>
      </c>
      <c r="L230" s="242">
        <v>0</v>
      </c>
      <c r="M230" s="242">
        <v>0</v>
      </c>
      <c r="N230" s="227">
        <f t="shared" si="204"/>
        <v>0</v>
      </c>
    </row>
    <row r="231" spans="1:14" ht="15" customHeight="1" x14ac:dyDescent="0.25">
      <c r="A231" s="946"/>
      <c r="B231" s="942"/>
      <c r="C231" s="940" t="s">
        <v>465</v>
      </c>
      <c r="D231" s="907"/>
      <c r="E231" s="907"/>
      <c r="F231" s="908"/>
      <c r="G231" s="98">
        <f t="shared" ref="G231:M231" si="233">G232</f>
        <v>15600</v>
      </c>
      <c r="H231" s="98">
        <f t="shared" si="233"/>
        <v>15600</v>
      </c>
      <c r="I231" s="543">
        <f t="shared" si="233"/>
        <v>15600</v>
      </c>
      <c r="J231" s="86">
        <f t="shared" si="233"/>
        <v>15600</v>
      </c>
      <c r="K231" s="566">
        <f t="shared" si="233"/>
        <v>15600</v>
      </c>
      <c r="L231" s="566">
        <f t="shared" si="233"/>
        <v>15600</v>
      </c>
      <c r="M231" s="566">
        <f t="shared" si="233"/>
        <v>15600</v>
      </c>
      <c r="N231" s="231">
        <f t="shared" si="204"/>
        <v>0</v>
      </c>
    </row>
    <row r="232" spans="1:14" ht="12.15" customHeight="1" x14ac:dyDescent="0.25">
      <c r="A232" s="947"/>
      <c r="B232" s="944"/>
      <c r="C232" s="496">
        <v>633</v>
      </c>
      <c r="D232" s="362" t="s">
        <v>849</v>
      </c>
      <c r="E232" s="363" t="s">
        <v>466</v>
      </c>
      <c r="F232" s="352"/>
      <c r="G232" s="339">
        <f t="shared" ref="G232:M232" si="234">5000+600+10000</f>
        <v>15600</v>
      </c>
      <c r="H232" s="339">
        <f t="shared" si="234"/>
        <v>15600</v>
      </c>
      <c r="I232" s="562">
        <f t="shared" si="234"/>
        <v>15600</v>
      </c>
      <c r="J232" s="230">
        <f t="shared" si="234"/>
        <v>15600</v>
      </c>
      <c r="K232" s="577">
        <f t="shared" si="234"/>
        <v>15600</v>
      </c>
      <c r="L232" s="577">
        <f t="shared" si="234"/>
        <v>15600</v>
      </c>
      <c r="M232" s="577">
        <f t="shared" si="234"/>
        <v>15600</v>
      </c>
      <c r="N232" s="236">
        <f t="shared" si="204"/>
        <v>0</v>
      </c>
    </row>
    <row r="233" spans="1:14" s="135" customFormat="1" ht="19.95" customHeight="1" x14ac:dyDescent="0.25">
      <c r="A233" s="928" t="s">
        <v>467</v>
      </c>
      <c r="B233" s="929"/>
      <c r="C233" s="929"/>
      <c r="D233" s="929"/>
      <c r="E233" s="929"/>
      <c r="F233" s="930"/>
      <c r="G233" s="337">
        <f t="shared" ref="G233:M233" si="235">G234</f>
        <v>445000</v>
      </c>
      <c r="H233" s="337">
        <f t="shared" si="235"/>
        <v>445000</v>
      </c>
      <c r="I233" s="559">
        <f t="shared" si="235"/>
        <v>445000</v>
      </c>
      <c r="J233" s="642">
        <f t="shared" si="235"/>
        <v>445000</v>
      </c>
      <c r="K233" s="704">
        <f t="shared" si="235"/>
        <v>445000</v>
      </c>
      <c r="L233" s="704">
        <f t="shared" si="235"/>
        <v>445000</v>
      </c>
      <c r="M233" s="704">
        <f t="shared" si="235"/>
        <v>445000</v>
      </c>
      <c r="N233" s="600">
        <f t="shared" si="204"/>
        <v>0</v>
      </c>
    </row>
    <row r="234" spans="1:14" ht="18" customHeight="1" x14ac:dyDescent="0.25">
      <c r="A234" s="945"/>
      <c r="B234" s="920" t="s">
        <v>468</v>
      </c>
      <c r="C234" s="920"/>
      <c r="D234" s="920"/>
      <c r="E234" s="920"/>
      <c r="F234" s="921"/>
      <c r="G234" s="100">
        <f t="shared" ref="G234:M234" si="236">G235</f>
        <v>445000</v>
      </c>
      <c r="H234" s="100">
        <f t="shared" si="236"/>
        <v>445000</v>
      </c>
      <c r="I234" s="122">
        <f t="shared" si="236"/>
        <v>445000</v>
      </c>
      <c r="J234" s="638">
        <f t="shared" si="236"/>
        <v>445000</v>
      </c>
      <c r="K234" s="697">
        <f t="shared" si="236"/>
        <v>445000</v>
      </c>
      <c r="L234" s="697">
        <f t="shared" si="236"/>
        <v>445000</v>
      </c>
      <c r="M234" s="697">
        <f t="shared" si="236"/>
        <v>445000</v>
      </c>
      <c r="N234" s="235">
        <f t="shared" si="204"/>
        <v>0</v>
      </c>
    </row>
    <row r="235" spans="1:14" ht="12.15" customHeight="1" x14ac:dyDescent="0.25">
      <c r="A235" s="946"/>
      <c r="B235" s="941"/>
      <c r="C235" s="353">
        <v>641</v>
      </c>
      <c r="D235" s="166" t="s">
        <v>842</v>
      </c>
      <c r="E235" s="349" t="s">
        <v>437</v>
      </c>
      <c r="F235" s="348"/>
      <c r="G235" s="94">
        <f t="shared" ref="G235:L235" si="237">G248+G249</f>
        <v>445000</v>
      </c>
      <c r="H235" s="243">
        <f t="shared" si="237"/>
        <v>445000</v>
      </c>
      <c r="I235" s="243">
        <f t="shared" si="237"/>
        <v>445000</v>
      </c>
      <c r="J235" s="80">
        <f t="shared" si="237"/>
        <v>445000</v>
      </c>
      <c r="K235" s="242">
        <f t="shared" si="237"/>
        <v>445000</v>
      </c>
      <c r="L235" s="242">
        <f t="shared" si="237"/>
        <v>445000</v>
      </c>
      <c r="M235" s="242">
        <f t="shared" ref="M235" si="238">M248+M249</f>
        <v>445000</v>
      </c>
      <c r="N235" s="227">
        <f t="shared" si="204"/>
        <v>0</v>
      </c>
    </row>
    <row r="236" spans="1:14" ht="15" customHeight="1" outlineLevel="1" x14ac:dyDescent="0.25">
      <c r="A236" s="946"/>
      <c r="B236" s="942"/>
      <c r="C236" s="934" t="s">
        <v>803</v>
      </c>
      <c r="D236" s="489" t="s">
        <v>469</v>
      </c>
      <c r="E236" s="489"/>
      <c r="F236" s="497"/>
      <c r="G236" s="498">
        <f t="shared" ref="G236:L236" si="239">SUM(G237:G239)</f>
        <v>276700</v>
      </c>
      <c r="H236" s="498">
        <f t="shared" si="239"/>
        <v>276700</v>
      </c>
      <c r="I236" s="556">
        <f t="shared" si="239"/>
        <v>276700</v>
      </c>
      <c r="J236" s="640">
        <f t="shared" si="239"/>
        <v>276700</v>
      </c>
      <c r="K236" s="701">
        <f t="shared" si="239"/>
        <v>276700</v>
      </c>
      <c r="L236" s="701">
        <f t="shared" si="239"/>
        <v>276700</v>
      </c>
      <c r="M236" s="701">
        <f t="shared" ref="M236" si="240">SUM(M237:M239)</f>
        <v>276700</v>
      </c>
      <c r="N236" s="598">
        <f t="shared" si="204"/>
        <v>0</v>
      </c>
    </row>
    <row r="237" spans="1:14" ht="12.15" customHeight="1" outlineLevel="2" x14ac:dyDescent="0.25">
      <c r="A237" s="946"/>
      <c r="B237" s="942"/>
      <c r="C237" s="935"/>
      <c r="D237" s="166"/>
      <c r="E237" s="157"/>
      <c r="F237" s="158" t="s">
        <v>439</v>
      </c>
      <c r="G237" s="94">
        <v>17000</v>
      </c>
      <c r="H237" s="94">
        <v>17000</v>
      </c>
      <c r="I237" s="243">
        <v>17000</v>
      </c>
      <c r="J237" s="80">
        <v>17000</v>
      </c>
      <c r="K237" s="242">
        <v>17000</v>
      </c>
      <c r="L237" s="242">
        <v>17000</v>
      </c>
      <c r="M237" s="242">
        <v>17000</v>
      </c>
      <c r="N237" s="227">
        <f t="shared" si="204"/>
        <v>0</v>
      </c>
    </row>
    <row r="238" spans="1:14" ht="12.15" customHeight="1" outlineLevel="2" x14ac:dyDescent="0.25">
      <c r="A238" s="946"/>
      <c r="B238" s="942"/>
      <c r="C238" s="935"/>
      <c r="D238" s="166"/>
      <c r="E238" s="157"/>
      <c r="F238" s="158" t="s">
        <v>470</v>
      </c>
      <c r="G238" s="94">
        <v>119000</v>
      </c>
      <c r="H238" s="94">
        <v>119000</v>
      </c>
      <c r="I238" s="243">
        <v>119000</v>
      </c>
      <c r="J238" s="80">
        <v>119000</v>
      </c>
      <c r="K238" s="242">
        <v>119000</v>
      </c>
      <c r="L238" s="242">
        <v>119000</v>
      </c>
      <c r="M238" s="242">
        <v>119000</v>
      </c>
      <c r="N238" s="227">
        <f t="shared" si="204"/>
        <v>0</v>
      </c>
    </row>
    <row r="239" spans="1:14" ht="12.15" customHeight="1" outlineLevel="2" x14ac:dyDescent="0.25">
      <c r="A239" s="946"/>
      <c r="B239" s="942"/>
      <c r="C239" s="935"/>
      <c r="D239" s="166"/>
      <c r="E239" s="157"/>
      <c r="F239" s="158" t="s">
        <v>471</v>
      </c>
      <c r="G239" s="94">
        <v>140700</v>
      </c>
      <c r="H239" s="94">
        <v>140700</v>
      </c>
      <c r="I239" s="243">
        <v>140700</v>
      </c>
      <c r="J239" s="80">
        <v>140700</v>
      </c>
      <c r="K239" s="242">
        <v>140700</v>
      </c>
      <c r="L239" s="242">
        <v>140700</v>
      </c>
      <c r="M239" s="242">
        <v>140700</v>
      </c>
      <c r="N239" s="227">
        <f t="shared" si="204"/>
        <v>0</v>
      </c>
    </row>
    <row r="240" spans="1:14" ht="15" customHeight="1" outlineLevel="1" x14ac:dyDescent="0.25">
      <c r="A240" s="946"/>
      <c r="B240" s="942"/>
      <c r="C240" s="935"/>
      <c r="D240" s="489" t="s">
        <v>472</v>
      </c>
      <c r="E240" s="489"/>
      <c r="F240" s="497"/>
      <c r="G240" s="498">
        <f t="shared" ref="G240:L240" si="241">SUM(G241:G243)</f>
        <v>146500</v>
      </c>
      <c r="H240" s="498">
        <f t="shared" si="241"/>
        <v>146500</v>
      </c>
      <c r="I240" s="556">
        <f t="shared" si="241"/>
        <v>146500</v>
      </c>
      <c r="J240" s="640">
        <f t="shared" si="241"/>
        <v>146500</v>
      </c>
      <c r="K240" s="701">
        <f t="shared" si="241"/>
        <v>146500</v>
      </c>
      <c r="L240" s="701">
        <f t="shared" si="241"/>
        <v>146500</v>
      </c>
      <c r="M240" s="701">
        <f t="shared" ref="M240" si="242">SUM(M241:M243)</f>
        <v>146500</v>
      </c>
      <c r="N240" s="598">
        <f t="shared" si="204"/>
        <v>0</v>
      </c>
    </row>
    <row r="241" spans="1:14" ht="12.15" customHeight="1" outlineLevel="2" x14ac:dyDescent="0.25">
      <c r="A241" s="946"/>
      <c r="B241" s="942"/>
      <c r="C241" s="935"/>
      <c r="D241" s="166"/>
      <c r="E241" s="157"/>
      <c r="F241" s="158" t="s">
        <v>439</v>
      </c>
      <c r="G241" s="94">
        <v>14000</v>
      </c>
      <c r="H241" s="94">
        <v>14000</v>
      </c>
      <c r="I241" s="243">
        <v>14000</v>
      </c>
      <c r="J241" s="80">
        <v>14000</v>
      </c>
      <c r="K241" s="242">
        <v>14000</v>
      </c>
      <c r="L241" s="242">
        <v>14000</v>
      </c>
      <c r="M241" s="242">
        <v>14000</v>
      </c>
      <c r="N241" s="227">
        <f t="shared" si="204"/>
        <v>0</v>
      </c>
    </row>
    <row r="242" spans="1:14" ht="12.15" customHeight="1" outlineLevel="2" x14ac:dyDescent="0.25">
      <c r="A242" s="946"/>
      <c r="B242" s="942"/>
      <c r="C242" s="935"/>
      <c r="D242" s="166"/>
      <c r="E242" s="157"/>
      <c r="F242" s="158" t="s">
        <v>470</v>
      </c>
      <c r="G242" s="94">
        <v>61000</v>
      </c>
      <c r="H242" s="94">
        <v>61000</v>
      </c>
      <c r="I242" s="243">
        <v>61000</v>
      </c>
      <c r="J242" s="80">
        <v>61000</v>
      </c>
      <c r="K242" s="242">
        <v>61000</v>
      </c>
      <c r="L242" s="242">
        <v>61000</v>
      </c>
      <c r="M242" s="242">
        <v>61000</v>
      </c>
      <c r="N242" s="227">
        <f t="shared" si="204"/>
        <v>0</v>
      </c>
    </row>
    <row r="243" spans="1:14" ht="12.15" customHeight="1" outlineLevel="2" x14ac:dyDescent="0.25">
      <c r="A243" s="946"/>
      <c r="B243" s="942"/>
      <c r="C243" s="935"/>
      <c r="D243" s="166"/>
      <c r="E243" s="157"/>
      <c r="F243" s="158" t="s">
        <v>471</v>
      </c>
      <c r="G243" s="94">
        <v>71500</v>
      </c>
      <c r="H243" s="94">
        <v>71500</v>
      </c>
      <c r="I243" s="243">
        <v>71500</v>
      </c>
      <c r="J243" s="80">
        <v>71500</v>
      </c>
      <c r="K243" s="242">
        <v>71500</v>
      </c>
      <c r="L243" s="242">
        <v>71500</v>
      </c>
      <c r="M243" s="242">
        <v>71500</v>
      </c>
      <c r="N243" s="227">
        <f t="shared" si="204"/>
        <v>0</v>
      </c>
    </row>
    <row r="244" spans="1:14" ht="15" customHeight="1" outlineLevel="1" x14ac:dyDescent="0.25">
      <c r="A244" s="946"/>
      <c r="B244" s="942"/>
      <c r="C244" s="935"/>
      <c r="D244" s="489" t="s">
        <v>473</v>
      </c>
      <c r="E244" s="489"/>
      <c r="F244" s="497"/>
      <c r="G244" s="498">
        <f t="shared" ref="G244:L244" si="243">SUM(G245:G247)</f>
        <v>46800</v>
      </c>
      <c r="H244" s="498">
        <f t="shared" si="243"/>
        <v>46800</v>
      </c>
      <c r="I244" s="556">
        <f t="shared" si="243"/>
        <v>46800</v>
      </c>
      <c r="J244" s="640">
        <f t="shared" si="243"/>
        <v>46800</v>
      </c>
      <c r="K244" s="701">
        <f t="shared" si="243"/>
        <v>46800</v>
      </c>
      <c r="L244" s="701">
        <f t="shared" si="243"/>
        <v>46800</v>
      </c>
      <c r="M244" s="701">
        <f t="shared" ref="M244" si="244">SUM(M245:M247)</f>
        <v>46800</v>
      </c>
      <c r="N244" s="598">
        <f t="shared" si="204"/>
        <v>0</v>
      </c>
    </row>
    <row r="245" spans="1:14" ht="12.15" customHeight="1" outlineLevel="2" x14ac:dyDescent="0.25">
      <c r="A245" s="946"/>
      <c r="B245" s="942"/>
      <c r="C245" s="935"/>
      <c r="D245" s="166"/>
      <c r="E245" s="157"/>
      <c r="F245" s="158" t="s">
        <v>439</v>
      </c>
      <c r="G245" s="94">
        <v>6000</v>
      </c>
      <c r="H245" s="94">
        <v>6000</v>
      </c>
      <c r="I245" s="243">
        <v>6000</v>
      </c>
      <c r="J245" s="80">
        <v>6000</v>
      </c>
      <c r="K245" s="242">
        <v>6000</v>
      </c>
      <c r="L245" s="242">
        <v>6000</v>
      </c>
      <c r="M245" s="242">
        <v>6000</v>
      </c>
      <c r="N245" s="227">
        <f t="shared" si="204"/>
        <v>0</v>
      </c>
    </row>
    <row r="246" spans="1:14" ht="12.15" customHeight="1" outlineLevel="2" x14ac:dyDescent="0.25">
      <c r="A246" s="946"/>
      <c r="B246" s="942"/>
      <c r="C246" s="935"/>
      <c r="D246" s="166"/>
      <c r="E246" s="157"/>
      <c r="F246" s="158" t="s">
        <v>470</v>
      </c>
      <c r="G246" s="94">
        <v>29000</v>
      </c>
      <c r="H246" s="94">
        <v>29000</v>
      </c>
      <c r="I246" s="243">
        <v>29000</v>
      </c>
      <c r="J246" s="80">
        <v>29000</v>
      </c>
      <c r="K246" s="242">
        <v>29000</v>
      </c>
      <c r="L246" s="242">
        <v>29000</v>
      </c>
      <c r="M246" s="242">
        <v>29000</v>
      </c>
      <c r="N246" s="227">
        <f t="shared" si="204"/>
        <v>0</v>
      </c>
    </row>
    <row r="247" spans="1:14" ht="12.15" customHeight="1" outlineLevel="2" x14ac:dyDescent="0.25">
      <c r="A247" s="946"/>
      <c r="B247" s="942"/>
      <c r="C247" s="935"/>
      <c r="D247" s="156"/>
      <c r="E247" s="157"/>
      <c r="F247" s="158" t="s">
        <v>471</v>
      </c>
      <c r="G247" s="94">
        <v>11800</v>
      </c>
      <c r="H247" s="94">
        <v>11800</v>
      </c>
      <c r="I247" s="243">
        <v>11800</v>
      </c>
      <c r="J247" s="80">
        <v>11800</v>
      </c>
      <c r="K247" s="242">
        <v>11800</v>
      </c>
      <c r="L247" s="242">
        <v>11800</v>
      </c>
      <c r="M247" s="242">
        <v>11800</v>
      </c>
      <c r="N247" s="227">
        <f t="shared" si="204"/>
        <v>0</v>
      </c>
    </row>
    <row r="248" spans="1:14" ht="15" customHeight="1" outlineLevel="1" x14ac:dyDescent="0.25">
      <c r="A248" s="946"/>
      <c r="B248" s="942"/>
      <c r="C248" s="935"/>
      <c r="D248" s="489" t="s">
        <v>804</v>
      </c>
      <c r="E248" s="489"/>
      <c r="F248" s="497"/>
      <c r="G248" s="501">
        <f t="shared" ref="G248:L248" si="245">G236+G240+G244</f>
        <v>470000</v>
      </c>
      <c r="H248" s="501">
        <f t="shared" si="245"/>
        <v>470000</v>
      </c>
      <c r="I248" s="563">
        <f t="shared" si="245"/>
        <v>470000</v>
      </c>
      <c r="J248" s="645">
        <f t="shared" si="245"/>
        <v>470000</v>
      </c>
      <c r="K248" s="707">
        <f t="shared" si="245"/>
        <v>470000</v>
      </c>
      <c r="L248" s="707">
        <f t="shared" si="245"/>
        <v>470000</v>
      </c>
      <c r="M248" s="707">
        <f t="shared" ref="M248" si="246">M236+M240+M244</f>
        <v>470000</v>
      </c>
      <c r="N248" s="603">
        <f t="shared" si="204"/>
        <v>0</v>
      </c>
    </row>
    <row r="249" spans="1:14" ht="15" customHeight="1" outlineLevel="1" x14ac:dyDescent="0.25">
      <c r="A249" s="946"/>
      <c r="B249" s="942"/>
      <c r="C249" s="935"/>
      <c r="D249" s="502" t="s">
        <v>805</v>
      </c>
      <c r="E249" s="502"/>
      <c r="F249" s="503"/>
      <c r="G249" s="504">
        <f t="shared" ref="G249:M249" si="247">-25000</f>
        <v>-25000</v>
      </c>
      <c r="H249" s="504">
        <f t="shared" si="247"/>
        <v>-25000</v>
      </c>
      <c r="I249" s="564">
        <f t="shared" si="247"/>
        <v>-25000</v>
      </c>
      <c r="J249" s="646">
        <f t="shared" si="247"/>
        <v>-25000</v>
      </c>
      <c r="K249" s="708">
        <f t="shared" si="247"/>
        <v>-25000</v>
      </c>
      <c r="L249" s="708">
        <f t="shared" si="247"/>
        <v>-25000</v>
      </c>
      <c r="M249" s="708">
        <f t="shared" si="247"/>
        <v>-25000</v>
      </c>
      <c r="N249" s="604">
        <f t="shared" si="204"/>
        <v>0</v>
      </c>
    </row>
    <row r="250" spans="1:14" s="135" customFormat="1" ht="19.95" customHeight="1" x14ac:dyDescent="0.25">
      <c r="A250" s="949" t="s">
        <v>474</v>
      </c>
      <c r="B250" s="950"/>
      <c r="C250" s="950"/>
      <c r="D250" s="950"/>
      <c r="E250" s="950"/>
      <c r="F250" s="951"/>
      <c r="G250" s="482">
        <f t="shared" ref="G250" si="248">G251+G254+G259</f>
        <v>7000</v>
      </c>
      <c r="H250" s="482">
        <f t="shared" ref="H250:I250" si="249">H251+H254+H259</f>
        <v>7000</v>
      </c>
      <c r="I250" s="565">
        <f t="shared" si="249"/>
        <v>7000</v>
      </c>
      <c r="J250" s="647">
        <f t="shared" ref="J250:K250" si="250">J251+J254+J259</f>
        <v>7000</v>
      </c>
      <c r="K250" s="709">
        <f t="shared" si="250"/>
        <v>7000</v>
      </c>
      <c r="L250" s="709">
        <f t="shared" ref="L250" si="251">L251+L254+L259</f>
        <v>7000</v>
      </c>
      <c r="M250" s="709">
        <f t="shared" ref="M250" si="252">M251+M254+M259</f>
        <v>5102</v>
      </c>
      <c r="N250" s="521">
        <f t="shared" si="204"/>
        <v>-1898</v>
      </c>
    </row>
    <row r="251" spans="1:14" ht="18" customHeight="1" outlineLevel="1" x14ac:dyDescent="0.25">
      <c r="A251" s="945"/>
      <c r="B251" s="948" t="s">
        <v>773</v>
      </c>
      <c r="C251" s="920"/>
      <c r="D251" s="920"/>
      <c r="E251" s="920"/>
      <c r="F251" s="921"/>
      <c r="G251" s="100">
        <f t="shared" ref="G251:M251" si="253">G252</f>
        <v>0</v>
      </c>
      <c r="H251" s="100">
        <f t="shared" si="253"/>
        <v>0</v>
      </c>
      <c r="I251" s="122">
        <f t="shared" si="253"/>
        <v>0</v>
      </c>
      <c r="J251" s="638">
        <f t="shared" si="253"/>
        <v>0</v>
      </c>
      <c r="K251" s="697">
        <f t="shared" si="253"/>
        <v>0</v>
      </c>
      <c r="L251" s="697">
        <f t="shared" si="253"/>
        <v>0</v>
      </c>
      <c r="M251" s="697">
        <f t="shared" si="253"/>
        <v>0</v>
      </c>
      <c r="N251" s="235">
        <f t="shared" si="204"/>
        <v>0</v>
      </c>
    </row>
    <row r="252" spans="1:14" ht="12.15" customHeight="1" outlineLevel="1" x14ac:dyDescent="0.25">
      <c r="A252" s="946"/>
      <c r="B252" s="469"/>
      <c r="C252" s="168">
        <v>716</v>
      </c>
      <c r="D252" s="169"/>
      <c r="E252" s="450" t="s">
        <v>632</v>
      </c>
      <c r="F252" s="218"/>
      <c r="G252" s="143">
        <f t="shared" ref="G252:M252" si="254">SUM(G253)</f>
        <v>0</v>
      </c>
      <c r="H252" s="94">
        <f t="shared" si="254"/>
        <v>0</v>
      </c>
      <c r="I252" s="243">
        <f t="shared" si="254"/>
        <v>0</v>
      </c>
      <c r="J252" s="80">
        <f t="shared" si="254"/>
        <v>0</v>
      </c>
      <c r="K252" s="242">
        <f t="shared" si="254"/>
        <v>0</v>
      </c>
      <c r="L252" s="242">
        <f t="shared" si="254"/>
        <v>0</v>
      </c>
      <c r="M252" s="242">
        <f t="shared" si="254"/>
        <v>0</v>
      </c>
      <c r="N252" s="227">
        <f t="shared" si="204"/>
        <v>0</v>
      </c>
    </row>
    <row r="253" spans="1:14" ht="12.15" customHeight="1" outlineLevel="1" x14ac:dyDescent="0.25">
      <c r="A253" s="946"/>
      <c r="B253" s="469"/>
      <c r="C253" s="168"/>
      <c r="D253" s="169"/>
      <c r="E253" s="170" t="s">
        <v>741</v>
      </c>
      <c r="F253" s="171"/>
      <c r="G253" s="172"/>
      <c r="H253" s="120"/>
      <c r="I253" s="549"/>
      <c r="J253" s="82"/>
      <c r="K253" s="241"/>
      <c r="L253" s="241"/>
      <c r="M253" s="241"/>
      <c r="N253" s="229">
        <f t="shared" si="204"/>
        <v>0</v>
      </c>
    </row>
    <row r="254" spans="1:14" ht="18" customHeight="1" x14ac:dyDescent="0.25">
      <c r="A254" s="946"/>
      <c r="B254" s="952" t="s">
        <v>476</v>
      </c>
      <c r="C254" s="924"/>
      <c r="D254" s="924"/>
      <c r="E254" s="924"/>
      <c r="F254" s="925"/>
      <c r="G254" s="102">
        <f t="shared" ref="G254:L254" si="255">G255+G257</f>
        <v>7000</v>
      </c>
      <c r="H254" s="102">
        <f t="shared" si="255"/>
        <v>7000</v>
      </c>
      <c r="I254" s="550">
        <f t="shared" si="255"/>
        <v>7000</v>
      </c>
      <c r="J254" s="631">
        <f t="shared" si="255"/>
        <v>7000</v>
      </c>
      <c r="K254" s="695">
        <f t="shared" si="255"/>
        <v>7000</v>
      </c>
      <c r="L254" s="695">
        <f t="shared" si="255"/>
        <v>7000</v>
      </c>
      <c r="M254" s="695">
        <f t="shared" ref="M254" si="256">M255+M257</f>
        <v>5102</v>
      </c>
      <c r="N254" s="237">
        <f t="shared" si="204"/>
        <v>-1898</v>
      </c>
    </row>
    <row r="255" spans="1:14" x14ac:dyDescent="0.25">
      <c r="A255" s="946"/>
      <c r="B255" s="469"/>
      <c r="C255" s="139">
        <v>633</v>
      </c>
      <c r="D255" s="169" t="s">
        <v>842</v>
      </c>
      <c r="E255" s="345" t="s">
        <v>353</v>
      </c>
      <c r="F255" s="218"/>
      <c r="G255" s="94">
        <f t="shared" ref="G255:M255" si="257">G256</f>
        <v>2000</v>
      </c>
      <c r="H255" s="94">
        <f t="shared" si="257"/>
        <v>2000</v>
      </c>
      <c r="I255" s="243">
        <f t="shared" si="257"/>
        <v>2000</v>
      </c>
      <c r="J255" s="80">
        <f t="shared" si="257"/>
        <v>2000</v>
      </c>
      <c r="K255" s="242">
        <f t="shared" si="257"/>
        <v>2000</v>
      </c>
      <c r="L255" s="242">
        <f t="shared" si="257"/>
        <v>2000</v>
      </c>
      <c r="M255" s="242">
        <f t="shared" si="257"/>
        <v>2000</v>
      </c>
      <c r="N255" s="227">
        <f t="shared" si="204"/>
        <v>0</v>
      </c>
    </row>
    <row r="256" spans="1:14" outlineLevel="1" x14ac:dyDescent="0.25">
      <c r="A256" s="946"/>
      <c r="B256" s="180"/>
      <c r="C256" s="139"/>
      <c r="D256" s="147"/>
      <c r="E256" s="345" t="s">
        <v>770</v>
      </c>
      <c r="F256" s="142"/>
      <c r="G256" s="120">
        <v>2000</v>
      </c>
      <c r="H256" s="120">
        <v>2000</v>
      </c>
      <c r="I256" s="549">
        <v>2000</v>
      </c>
      <c r="J256" s="82">
        <v>2000</v>
      </c>
      <c r="K256" s="241">
        <v>2000</v>
      </c>
      <c r="L256" s="241">
        <v>2000</v>
      </c>
      <c r="M256" s="241">
        <v>2000</v>
      </c>
      <c r="N256" s="229">
        <f t="shared" si="204"/>
        <v>0</v>
      </c>
    </row>
    <row r="257" spans="1:14" x14ac:dyDescent="0.25">
      <c r="A257" s="946"/>
      <c r="B257" s="148"/>
      <c r="C257" s="168">
        <v>637</v>
      </c>
      <c r="D257" s="169" t="s">
        <v>842</v>
      </c>
      <c r="E257" s="370" t="s">
        <v>322</v>
      </c>
      <c r="F257" s="372"/>
      <c r="G257" s="120">
        <f t="shared" ref="G257:M257" si="258">G258</f>
        <v>5000</v>
      </c>
      <c r="H257" s="120">
        <f t="shared" si="258"/>
        <v>5000</v>
      </c>
      <c r="I257" s="549">
        <f t="shared" si="258"/>
        <v>5000</v>
      </c>
      <c r="J257" s="82">
        <f t="shared" si="258"/>
        <v>5000</v>
      </c>
      <c r="K257" s="241">
        <f t="shared" si="258"/>
        <v>5000</v>
      </c>
      <c r="L257" s="241">
        <f t="shared" si="258"/>
        <v>5000</v>
      </c>
      <c r="M257" s="241">
        <f t="shared" si="258"/>
        <v>3102</v>
      </c>
      <c r="N257" s="229">
        <f t="shared" si="204"/>
        <v>-1898</v>
      </c>
    </row>
    <row r="258" spans="1:14" outlineLevel="1" x14ac:dyDescent="0.25">
      <c r="A258" s="946"/>
      <c r="B258" s="180"/>
      <c r="C258" s="139"/>
      <c r="D258" s="147"/>
      <c r="E258" s="345" t="s">
        <v>771</v>
      </c>
      <c r="F258" s="142"/>
      <c r="G258" s="120">
        <v>5000</v>
      </c>
      <c r="H258" s="120">
        <v>5000</v>
      </c>
      <c r="I258" s="549">
        <v>5000</v>
      </c>
      <c r="J258" s="82">
        <v>5000</v>
      </c>
      <c r="K258" s="241">
        <v>5000</v>
      </c>
      <c r="L258" s="241">
        <v>5000</v>
      </c>
      <c r="M258" s="241">
        <f>5000-1898</f>
        <v>3102</v>
      </c>
      <c r="N258" s="229">
        <f t="shared" si="204"/>
        <v>-1898</v>
      </c>
    </row>
    <row r="259" spans="1:14" ht="18" customHeight="1" x14ac:dyDescent="0.25">
      <c r="A259" s="946"/>
      <c r="B259" s="924" t="s">
        <v>477</v>
      </c>
      <c r="C259" s="924"/>
      <c r="D259" s="924"/>
      <c r="E259" s="924"/>
      <c r="F259" s="925"/>
      <c r="G259" s="102">
        <f t="shared" ref="G259:M259" si="259">G260</f>
        <v>0</v>
      </c>
      <c r="H259" s="102">
        <f t="shared" si="259"/>
        <v>0</v>
      </c>
      <c r="I259" s="550">
        <f t="shared" si="259"/>
        <v>0</v>
      </c>
      <c r="J259" s="631">
        <f t="shared" si="259"/>
        <v>0</v>
      </c>
      <c r="K259" s="695">
        <f t="shared" si="259"/>
        <v>0</v>
      </c>
      <c r="L259" s="695">
        <f t="shared" si="259"/>
        <v>0</v>
      </c>
      <c r="M259" s="695">
        <f t="shared" si="259"/>
        <v>0</v>
      </c>
      <c r="N259" s="237">
        <f t="shared" si="204"/>
        <v>0</v>
      </c>
    </row>
    <row r="260" spans="1:14" ht="12.15" customHeight="1" x14ac:dyDescent="0.25">
      <c r="A260" s="946"/>
      <c r="B260" s="155"/>
      <c r="C260" s="353">
        <v>634</v>
      </c>
      <c r="D260" s="147" t="s">
        <v>850</v>
      </c>
      <c r="E260" s="345" t="s">
        <v>362</v>
      </c>
      <c r="F260" s="218"/>
      <c r="G260" s="94">
        <f t="shared" ref="G260:M260" si="260">G261</f>
        <v>0</v>
      </c>
      <c r="H260" s="94">
        <f t="shared" si="260"/>
        <v>0</v>
      </c>
      <c r="I260" s="243">
        <f t="shared" si="260"/>
        <v>0</v>
      </c>
      <c r="J260" s="80">
        <f t="shared" si="260"/>
        <v>0</v>
      </c>
      <c r="K260" s="242">
        <f t="shared" si="260"/>
        <v>0</v>
      </c>
      <c r="L260" s="242">
        <f t="shared" si="260"/>
        <v>0</v>
      </c>
      <c r="M260" s="242">
        <f t="shared" si="260"/>
        <v>0</v>
      </c>
      <c r="N260" s="227">
        <f t="shared" si="204"/>
        <v>0</v>
      </c>
    </row>
    <row r="261" spans="1:14" ht="12.15" customHeight="1" outlineLevel="1" x14ac:dyDescent="0.25">
      <c r="A261" s="947"/>
      <c r="B261" s="423"/>
      <c r="C261" s="421"/>
      <c r="D261" s="380"/>
      <c r="E261" s="351" t="s">
        <v>772</v>
      </c>
      <c r="F261" s="381"/>
      <c r="G261" s="420">
        <v>0</v>
      </c>
      <c r="H261" s="420">
        <v>0</v>
      </c>
      <c r="I261" s="1043">
        <v>0</v>
      </c>
      <c r="J261" s="635">
        <v>0</v>
      </c>
      <c r="K261" s="692">
        <v>0</v>
      </c>
      <c r="L261" s="692">
        <v>0</v>
      </c>
      <c r="M261" s="692">
        <v>0</v>
      </c>
      <c r="N261" s="226">
        <f t="shared" ref="N261:N324" si="261">M261-L261</f>
        <v>0</v>
      </c>
    </row>
    <row r="262" spans="1:14" s="135" customFormat="1" ht="19.95" customHeight="1" x14ac:dyDescent="0.25">
      <c r="A262" s="949" t="s">
        <v>478</v>
      </c>
      <c r="B262" s="950"/>
      <c r="C262" s="950"/>
      <c r="D262" s="950"/>
      <c r="E262" s="950"/>
      <c r="F262" s="951"/>
      <c r="G262" s="482">
        <f t="shared" ref="G262:L262" si="262">G263+G287+G318+G336+G357+G368</f>
        <v>4742047</v>
      </c>
      <c r="H262" s="482">
        <f t="shared" si="262"/>
        <v>4742047</v>
      </c>
      <c r="I262" s="565">
        <f t="shared" si="262"/>
        <v>4742047</v>
      </c>
      <c r="J262" s="647">
        <f t="shared" si="262"/>
        <v>4743547</v>
      </c>
      <c r="K262" s="709">
        <f t="shared" si="262"/>
        <v>4743547</v>
      </c>
      <c r="L262" s="709">
        <f t="shared" si="262"/>
        <v>4743547</v>
      </c>
      <c r="M262" s="709">
        <f t="shared" ref="M262" si="263">M263+M287+M318+M336+M357+M368</f>
        <v>4918071.99</v>
      </c>
      <c r="N262" s="521">
        <f t="shared" si="261"/>
        <v>174524.99000000022</v>
      </c>
    </row>
    <row r="263" spans="1:14" ht="18" customHeight="1" x14ac:dyDescent="0.25">
      <c r="A263" s="945"/>
      <c r="B263" s="918" t="s">
        <v>479</v>
      </c>
      <c r="C263" s="919"/>
      <c r="D263" s="920"/>
      <c r="E263" s="920"/>
      <c r="F263" s="921"/>
      <c r="G263" s="100">
        <f t="shared" ref="G263:L263" si="264">G264+G269+G274+G279</f>
        <v>1288986</v>
      </c>
      <c r="H263" s="102">
        <f t="shared" si="264"/>
        <v>1288986</v>
      </c>
      <c r="I263" s="550">
        <f t="shared" si="264"/>
        <v>1288986</v>
      </c>
      <c r="J263" s="631">
        <f t="shared" si="264"/>
        <v>1288986</v>
      </c>
      <c r="K263" s="695">
        <f t="shared" si="264"/>
        <v>1288986</v>
      </c>
      <c r="L263" s="695">
        <f t="shared" si="264"/>
        <v>1288986</v>
      </c>
      <c r="M263" s="695">
        <f t="shared" ref="M263" si="265">M264+M269+M274+M279</f>
        <v>1297784</v>
      </c>
      <c r="N263" s="237">
        <f t="shared" si="261"/>
        <v>8798</v>
      </c>
    </row>
    <row r="264" spans="1:14" ht="15" customHeight="1" x14ac:dyDescent="0.25">
      <c r="A264" s="946"/>
      <c r="B264" s="912"/>
      <c r="C264" s="907" t="s">
        <v>480</v>
      </c>
      <c r="D264" s="907"/>
      <c r="E264" s="907"/>
      <c r="F264" s="908"/>
      <c r="G264" s="98">
        <f t="shared" ref="G264" si="266">SUM(G265:G268)</f>
        <v>858194</v>
      </c>
      <c r="H264" s="98">
        <f t="shared" ref="H264:I264" si="267">SUM(H265:H268)</f>
        <v>858194</v>
      </c>
      <c r="I264" s="543">
        <f t="shared" si="267"/>
        <v>858194</v>
      </c>
      <c r="J264" s="86">
        <f t="shared" ref="J264:K264" si="268">SUM(J265:J268)</f>
        <v>858194</v>
      </c>
      <c r="K264" s="566">
        <f t="shared" si="268"/>
        <v>858194</v>
      </c>
      <c r="L264" s="566">
        <f t="shared" ref="L264" si="269">SUM(L265:L268)</f>
        <v>858194</v>
      </c>
      <c r="M264" s="566">
        <f t="shared" ref="M264" si="270">SUM(M265:M268)</f>
        <v>858194</v>
      </c>
      <c r="N264" s="231">
        <f t="shared" si="261"/>
        <v>0</v>
      </c>
    </row>
    <row r="265" spans="1:14" ht="12.15" customHeight="1" x14ac:dyDescent="0.25">
      <c r="A265" s="946"/>
      <c r="B265" s="913"/>
      <c r="C265" s="139">
        <v>610</v>
      </c>
      <c r="D265" s="166" t="s">
        <v>851</v>
      </c>
      <c r="E265" s="347" t="s">
        <v>481</v>
      </c>
      <c r="F265" s="348"/>
      <c r="G265" s="94">
        <v>544060</v>
      </c>
      <c r="H265" s="120">
        <v>544060</v>
      </c>
      <c r="I265" s="549">
        <v>544060</v>
      </c>
      <c r="J265" s="82">
        <v>544060</v>
      </c>
      <c r="K265" s="241">
        <v>544060</v>
      </c>
      <c r="L265" s="241">
        <v>544060</v>
      </c>
      <c r="M265" s="241">
        <v>544060</v>
      </c>
      <c r="N265" s="229">
        <f t="shared" si="261"/>
        <v>0</v>
      </c>
    </row>
    <row r="266" spans="1:14" ht="12.15" customHeight="1" x14ac:dyDescent="0.25">
      <c r="A266" s="946"/>
      <c r="B266" s="913"/>
      <c r="C266" s="139">
        <v>620</v>
      </c>
      <c r="D266" s="166" t="s">
        <v>851</v>
      </c>
      <c r="E266" s="345" t="s">
        <v>482</v>
      </c>
      <c r="F266" s="218"/>
      <c r="G266" s="94">
        <v>225892</v>
      </c>
      <c r="H266" s="120">
        <v>225892</v>
      </c>
      <c r="I266" s="549">
        <v>225892</v>
      </c>
      <c r="J266" s="82">
        <v>225892</v>
      </c>
      <c r="K266" s="241">
        <v>225892</v>
      </c>
      <c r="L266" s="241">
        <v>225892</v>
      </c>
      <c r="M266" s="241">
        <v>225892</v>
      </c>
      <c r="N266" s="229">
        <f t="shared" si="261"/>
        <v>0</v>
      </c>
    </row>
    <row r="267" spans="1:14" ht="12.15" customHeight="1" x14ac:dyDescent="0.25">
      <c r="A267" s="946"/>
      <c r="B267" s="913"/>
      <c r="C267" s="139">
        <v>630</v>
      </c>
      <c r="D267" s="166" t="s">
        <v>851</v>
      </c>
      <c r="E267" s="345" t="s">
        <v>483</v>
      </c>
      <c r="F267" s="218"/>
      <c r="G267" s="96">
        <v>63800</v>
      </c>
      <c r="H267" s="120">
        <v>63800</v>
      </c>
      <c r="I267" s="549">
        <v>63800</v>
      </c>
      <c r="J267" s="82">
        <v>63800</v>
      </c>
      <c r="K267" s="241">
        <v>63800</v>
      </c>
      <c r="L267" s="241">
        <v>63800</v>
      </c>
      <c r="M267" s="241">
        <v>63800</v>
      </c>
      <c r="N267" s="229">
        <f t="shared" si="261"/>
        <v>0</v>
      </c>
    </row>
    <row r="268" spans="1:14" ht="12.15" customHeight="1" x14ac:dyDescent="0.25">
      <c r="A268" s="946"/>
      <c r="B268" s="913"/>
      <c r="C268" s="139">
        <v>640</v>
      </c>
      <c r="D268" s="166" t="s">
        <v>851</v>
      </c>
      <c r="E268" s="345" t="s">
        <v>484</v>
      </c>
      <c r="F268" s="218"/>
      <c r="G268" s="95">
        <v>24442</v>
      </c>
      <c r="H268" s="120">
        <v>24442</v>
      </c>
      <c r="I268" s="549">
        <v>24442</v>
      </c>
      <c r="J268" s="82">
        <v>24442</v>
      </c>
      <c r="K268" s="241">
        <v>24442</v>
      </c>
      <c r="L268" s="241">
        <v>24442</v>
      </c>
      <c r="M268" s="241">
        <v>24442</v>
      </c>
      <c r="N268" s="229">
        <f t="shared" si="261"/>
        <v>0</v>
      </c>
    </row>
    <row r="269" spans="1:14" ht="15" customHeight="1" x14ac:dyDescent="0.25">
      <c r="A269" s="946"/>
      <c r="B269" s="913"/>
      <c r="C269" s="926" t="s">
        <v>485</v>
      </c>
      <c r="D269" s="907"/>
      <c r="E269" s="907"/>
      <c r="F269" s="908"/>
      <c r="G269" s="98">
        <f t="shared" ref="G269:L269" si="271">SUM(G270:G273)</f>
        <v>165792</v>
      </c>
      <c r="H269" s="98">
        <f t="shared" si="271"/>
        <v>165792</v>
      </c>
      <c r="I269" s="543">
        <f t="shared" si="271"/>
        <v>165792</v>
      </c>
      <c r="J269" s="86">
        <f t="shared" si="271"/>
        <v>165792</v>
      </c>
      <c r="K269" s="566">
        <f t="shared" si="271"/>
        <v>165792</v>
      </c>
      <c r="L269" s="566">
        <f t="shared" si="271"/>
        <v>165792</v>
      </c>
      <c r="M269" s="566">
        <f t="shared" ref="M269" si="272">SUM(M270:M273)</f>
        <v>165792</v>
      </c>
      <c r="N269" s="231">
        <f t="shared" si="261"/>
        <v>0</v>
      </c>
    </row>
    <row r="270" spans="1:14" ht="12.15" customHeight="1" x14ac:dyDescent="0.25">
      <c r="A270" s="946"/>
      <c r="B270" s="913"/>
      <c r="C270" s="139">
        <v>610</v>
      </c>
      <c r="D270" s="147" t="s">
        <v>851</v>
      </c>
      <c r="E270" s="181" t="s">
        <v>481</v>
      </c>
      <c r="F270" s="218"/>
      <c r="G270" s="94">
        <v>99600</v>
      </c>
      <c r="H270" s="120">
        <v>99600</v>
      </c>
      <c r="I270" s="549">
        <v>99600</v>
      </c>
      <c r="J270" s="82">
        <v>99600</v>
      </c>
      <c r="K270" s="241">
        <v>99600</v>
      </c>
      <c r="L270" s="241">
        <v>99600</v>
      </c>
      <c r="M270" s="241">
        <v>99600</v>
      </c>
      <c r="N270" s="229">
        <f t="shared" si="261"/>
        <v>0</v>
      </c>
    </row>
    <row r="271" spans="1:14" ht="12.15" customHeight="1" x14ac:dyDescent="0.25">
      <c r="A271" s="946"/>
      <c r="B271" s="913"/>
      <c r="C271" s="139">
        <v>620</v>
      </c>
      <c r="D271" s="147" t="s">
        <v>851</v>
      </c>
      <c r="E271" s="181" t="s">
        <v>482</v>
      </c>
      <c r="F271" s="218"/>
      <c r="G271" s="96">
        <v>36802</v>
      </c>
      <c r="H271" s="120">
        <v>36802</v>
      </c>
      <c r="I271" s="549">
        <v>36802</v>
      </c>
      <c r="J271" s="82">
        <v>36802</v>
      </c>
      <c r="K271" s="241">
        <v>36802</v>
      </c>
      <c r="L271" s="241">
        <v>36802</v>
      </c>
      <c r="M271" s="241">
        <v>36802</v>
      </c>
      <c r="N271" s="229">
        <f t="shared" si="261"/>
        <v>0</v>
      </c>
    </row>
    <row r="272" spans="1:14" ht="12.15" customHeight="1" x14ac:dyDescent="0.25">
      <c r="A272" s="946"/>
      <c r="B272" s="913"/>
      <c r="C272" s="139">
        <v>630</v>
      </c>
      <c r="D272" s="147" t="s">
        <v>851</v>
      </c>
      <c r="E272" s="181" t="s">
        <v>483</v>
      </c>
      <c r="F272" s="218"/>
      <c r="G272" s="94">
        <v>27340</v>
      </c>
      <c r="H272" s="120">
        <v>27340</v>
      </c>
      <c r="I272" s="549">
        <v>27340</v>
      </c>
      <c r="J272" s="82">
        <v>27340</v>
      </c>
      <c r="K272" s="241">
        <v>27340</v>
      </c>
      <c r="L272" s="241">
        <v>27340</v>
      </c>
      <c r="M272" s="241">
        <v>27340</v>
      </c>
      <c r="N272" s="229">
        <f t="shared" si="261"/>
        <v>0</v>
      </c>
    </row>
    <row r="273" spans="1:14" ht="12.15" customHeight="1" x14ac:dyDescent="0.25">
      <c r="A273" s="946"/>
      <c r="B273" s="913"/>
      <c r="C273" s="139">
        <v>640</v>
      </c>
      <c r="D273" s="147" t="s">
        <v>851</v>
      </c>
      <c r="E273" s="181" t="s">
        <v>484</v>
      </c>
      <c r="F273" s="218"/>
      <c r="G273" s="94">
        <v>2050</v>
      </c>
      <c r="H273" s="120">
        <v>2050</v>
      </c>
      <c r="I273" s="549">
        <v>2050</v>
      </c>
      <c r="J273" s="82">
        <v>2050</v>
      </c>
      <c r="K273" s="241">
        <v>2050</v>
      </c>
      <c r="L273" s="241">
        <v>2050</v>
      </c>
      <c r="M273" s="241">
        <v>2050</v>
      </c>
      <c r="N273" s="229">
        <f t="shared" si="261"/>
        <v>0</v>
      </c>
    </row>
    <row r="274" spans="1:14" ht="15" customHeight="1" x14ac:dyDescent="0.25">
      <c r="A274" s="946"/>
      <c r="B274" s="913"/>
      <c r="C274" s="923" t="s">
        <v>819</v>
      </c>
      <c r="D274" s="907"/>
      <c r="E274" s="907"/>
      <c r="F274" s="908"/>
      <c r="G274" s="98">
        <f t="shared" ref="G274:L274" si="273">SUM(G275:G278)</f>
        <v>113000</v>
      </c>
      <c r="H274" s="98">
        <f t="shared" si="273"/>
        <v>113000</v>
      </c>
      <c r="I274" s="543">
        <f t="shared" si="273"/>
        <v>113000</v>
      </c>
      <c r="J274" s="86">
        <f t="shared" si="273"/>
        <v>113000</v>
      </c>
      <c r="K274" s="566">
        <f t="shared" si="273"/>
        <v>113000</v>
      </c>
      <c r="L274" s="566">
        <f t="shared" si="273"/>
        <v>113000</v>
      </c>
      <c r="M274" s="566">
        <f t="shared" ref="M274" si="274">SUM(M275:M278)</f>
        <v>119857</v>
      </c>
      <c r="N274" s="231">
        <f t="shared" si="261"/>
        <v>6857</v>
      </c>
    </row>
    <row r="275" spans="1:14" ht="12.15" customHeight="1" x14ac:dyDescent="0.25">
      <c r="A275" s="946"/>
      <c r="B275" s="913"/>
      <c r="C275" s="178">
        <v>610</v>
      </c>
      <c r="D275" s="147" t="s">
        <v>851</v>
      </c>
      <c r="E275" s="181" t="s">
        <v>481</v>
      </c>
      <c r="F275" s="218"/>
      <c r="G275" s="80">
        <v>35665</v>
      </c>
      <c r="H275" s="94">
        <v>35665</v>
      </c>
      <c r="I275" s="243">
        <v>35665</v>
      </c>
      <c r="J275" s="80">
        <v>35665</v>
      </c>
      <c r="K275" s="242">
        <v>35665</v>
      </c>
      <c r="L275" s="242">
        <v>35665</v>
      </c>
      <c r="M275" s="242">
        <f>35665+3672</f>
        <v>39337</v>
      </c>
      <c r="N275" s="227">
        <f t="shared" si="261"/>
        <v>3672</v>
      </c>
    </row>
    <row r="276" spans="1:14" ht="12.15" customHeight="1" x14ac:dyDescent="0.25">
      <c r="A276" s="946"/>
      <c r="B276" s="913"/>
      <c r="C276" s="178">
        <v>620</v>
      </c>
      <c r="D276" s="147" t="s">
        <v>851</v>
      </c>
      <c r="E276" s="181" t="s">
        <v>482</v>
      </c>
      <c r="F276" s="218"/>
      <c r="G276" s="120">
        <v>10984</v>
      </c>
      <c r="H276" s="120">
        <v>10984</v>
      </c>
      <c r="I276" s="549">
        <v>10984</v>
      </c>
      <c r="J276" s="82">
        <v>10984</v>
      </c>
      <c r="K276" s="241">
        <v>10984</v>
      </c>
      <c r="L276" s="241">
        <v>10984</v>
      </c>
      <c r="M276" s="241">
        <f>10984+1284</f>
        <v>12268</v>
      </c>
      <c r="N276" s="229">
        <f t="shared" si="261"/>
        <v>1284</v>
      </c>
    </row>
    <row r="277" spans="1:14" ht="12.15" customHeight="1" x14ac:dyDescent="0.25">
      <c r="A277" s="946"/>
      <c r="B277" s="913"/>
      <c r="C277" s="178">
        <v>630</v>
      </c>
      <c r="D277" s="147" t="s">
        <v>851</v>
      </c>
      <c r="E277" s="181" t="s">
        <v>483</v>
      </c>
      <c r="F277" s="218"/>
      <c r="G277" s="120">
        <v>66300</v>
      </c>
      <c r="H277" s="120">
        <v>66300</v>
      </c>
      <c r="I277" s="549">
        <v>66300</v>
      </c>
      <c r="J277" s="82">
        <v>66300</v>
      </c>
      <c r="K277" s="241">
        <v>66300</v>
      </c>
      <c r="L277" s="241">
        <v>66300</v>
      </c>
      <c r="M277" s="241">
        <f>66300-949+884+1000+17</f>
        <v>67252</v>
      </c>
      <c r="N277" s="229">
        <f t="shared" si="261"/>
        <v>952</v>
      </c>
    </row>
    <row r="278" spans="1:14" ht="12.15" customHeight="1" x14ac:dyDescent="0.25">
      <c r="A278" s="946"/>
      <c r="B278" s="913"/>
      <c r="C278" s="178">
        <v>640</v>
      </c>
      <c r="D278" s="147" t="s">
        <v>851</v>
      </c>
      <c r="E278" s="181" t="s">
        <v>484</v>
      </c>
      <c r="F278" s="218"/>
      <c r="G278" s="120">
        <v>51</v>
      </c>
      <c r="H278" s="120">
        <v>51</v>
      </c>
      <c r="I278" s="549">
        <v>51</v>
      </c>
      <c r="J278" s="82">
        <v>51</v>
      </c>
      <c r="K278" s="241">
        <v>51</v>
      </c>
      <c r="L278" s="241">
        <v>51</v>
      </c>
      <c r="M278" s="241">
        <f>51+949</f>
        <v>1000</v>
      </c>
      <c r="N278" s="229">
        <f t="shared" si="261"/>
        <v>949</v>
      </c>
    </row>
    <row r="279" spans="1:14" ht="15" customHeight="1" x14ac:dyDescent="0.25">
      <c r="A279" s="946"/>
      <c r="B279" s="913"/>
      <c r="C279" s="923" t="s">
        <v>821</v>
      </c>
      <c r="D279" s="907"/>
      <c r="E279" s="907"/>
      <c r="F279" s="908"/>
      <c r="G279" s="98">
        <f t="shared" ref="G279:L279" si="275">G280+G281+G282+G286</f>
        <v>152000</v>
      </c>
      <c r="H279" s="98">
        <f t="shared" si="275"/>
        <v>152000</v>
      </c>
      <c r="I279" s="543">
        <f t="shared" si="275"/>
        <v>152000</v>
      </c>
      <c r="J279" s="86">
        <f t="shared" si="275"/>
        <v>152000</v>
      </c>
      <c r="K279" s="566">
        <f t="shared" si="275"/>
        <v>152000</v>
      </c>
      <c r="L279" s="566">
        <f t="shared" si="275"/>
        <v>152000</v>
      </c>
      <c r="M279" s="566">
        <f t="shared" ref="M279" si="276">M280+M281+M282+M286</f>
        <v>153941</v>
      </c>
      <c r="N279" s="231">
        <f t="shared" si="261"/>
        <v>1941</v>
      </c>
    </row>
    <row r="280" spans="1:14" ht="12.15" customHeight="1" outlineLevel="1" x14ac:dyDescent="0.25">
      <c r="A280" s="946"/>
      <c r="B280" s="913"/>
      <c r="C280" s="178">
        <v>610</v>
      </c>
      <c r="D280" s="147" t="s">
        <v>851</v>
      </c>
      <c r="E280" s="181" t="s">
        <v>481</v>
      </c>
      <c r="F280" s="218"/>
      <c r="G280" s="80">
        <v>0</v>
      </c>
      <c r="H280" s="94">
        <v>0</v>
      </c>
      <c r="I280" s="243">
        <v>0</v>
      </c>
      <c r="J280" s="80">
        <v>0</v>
      </c>
      <c r="K280" s="242">
        <v>0</v>
      </c>
      <c r="L280" s="242">
        <v>0</v>
      </c>
      <c r="M280" s="242">
        <v>0</v>
      </c>
      <c r="N280" s="227">
        <f t="shared" si="261"/>
        <v>0</v>
      </c>
    </row>
    <row r="281" spans="1:14" ht="12.15" customHeight="1" outlineLevel="1" x14ac:dyDescent="0.25">
      <c r="A281" s="946"/>
      <c r="B281" s="913"/>
      <c r="C281" s="178">
        <v>620</v>
      </c>
      <c r="D281" s="147" t="s">
        <v>851</v>
      </c>
      <c r="E281" s="181" t="s">
        <v>482</v>
      </c>
      <c r="F281" s="218"/>
      <c r="G281" s="120">
        <v>0</v>
      </c>
      <c r="H281" s="120">
        <v>0</v>
      </c>
      <c r="I281" s="549">
        <v>0</v>
      </c>
      <c r="J281" s="82">
        <v>0</v>
      </c>
      <c r="K281" s="241">
        <v>0</v>
      </c>
      <c r="L281" s="241">
        <v>0</v>
      </c>
      <c r="M281" s="241">
        <v>0</v>
      </c>
      <c r="N281" s="229">
        <f t="shared" si="261"/>
        <v>0</v>
      </c>
    </row>
    <row r="282" spans="1:14" ht="12.15" customHeight="1" x14ac:dyDescent="0.25">
      <c r="A282" s="946"/>
      <c r="B282" s="913"/>
      <c r="C282" s="178">
        <v>630</v>
      </c>
      <c r="D282" s="147" t="s">
        <v>851</v>
      </c>
      <c r="E282" s="181" t="s">
        <v>483</v>
      </c>
      <c r="F282" s="218"/>
      <c r="G282" s="120">
        <f t="shared" ref="G282:L282" si="277">SUM(G283:G285)</f>
        <v>152000</v>
      </c>
      <c r="H282" s="120">
        <f t="shared" si="277"/>
        <v>152000</v>
      </c>
      <c r="I282" s="549">
        <f t="shared" si="277"/>
        <v>152000</v>
      </c>
      <c r="J282" s="82">
        <f t="shared" si="277"/>
        <v>152000</v>
      </c>
      <c r="K282" s="241">
        <f t="shared" si="277"/>
        <v>152000</v>
      </c>
      <c r="L282" s="241">
        <f t="shared" si="277"/>
        <v>152000</v>
      </c>
      <c r="M282" s="241">
        <f t="shared" ref="M282" si="278">SUM(M283:M285)</f>
        <v>153941</v>
      </c>
      <c r="N282" s="229">
        <f t="shared" si="261"/>
        <v>1941</v>
      </c>
    </row>
    <row r="283" spans="1:14" ht="12.15" customHeight="1" outlineLevel="1" x14ac:dyDescent="0.25">
      <c r="A283" s="946"/>
      <c r="B283" s="913"/>
      <c r="C283" s="178"/>
      <c r="D283" s="147"/>
      <c r="E283" s="181"/>
      <c r="F283" s="218" t="s">
        <v>782</v>
      </c>
      <c r="G283" s="120">
        <v>29080</v>
      </c>
      <c r="H283" s="120">
        <v>29080</v>
      </c>
      <c r="I283" s="549">
        <v>29080</v>
      </c>
      <c r="J283" s="82">
        <v>29080</v>
      </c>
      <c r="K283" s="241">
        <v>29080</v>
      </c>
      <c r="L283" s="241">
        <v>29080</v>
      </c>
      <c r="M283" s="241">
        <v>29080</v>
      </c>
      <c r="N283" s="229">
        <f t="shared" si="261"/>
        <v>0</v>
      </c>
    </row>
    <row r="284" spans="1:14" ht="12.15" customHeight="1" outlineLevel="1" x14ac:dyDescent="0.25">
      <c r="A284" s="946"/>
      <c r="B284" s="913"/>
      <c r="C284" s="178"/>
      <c r="D284" s="147"/>
      <c r="E284" s="181"/>
      <c r="F284" s="218" t="s">
        <v>820</v>
      </c>
      <c r="G284" s="120">
        <v>86000</v>
      </c>
      <c r="H284" s="120">
        <v>86000</v>
      </c>
      <c r="I284" s="549">
        <v>86000</v>
      </c>
      <c r="J284" s="82">
        <v>86000</v>
      </c>
      <c r="K284" s="241">
        <v>86000</v>
      </c>
      <c r="L284" s="241">
        <v>86000</v>
      </c>
      <c r="M284" s="241">
        <f>86000+1941</f>
        <v>87941</v>
      </c>
      <c r="N284" s="229">
        <f t="shared" si="261"/>
        <v>1941</v>
      </c>
    </row>
    <row r="285" spans="1:14" ht="12.15" customHeight="1" outlineLevel="1" x14ac:dyDescent="0.25">
      <c r="A285" s="946"/>
      <c r="B285" s="913"/>
      <c r="C285" s="178"/>
      <c r="D285" s="147"/>
      <c r="E285" s="181"/>
      <c r="F285" s="218" t="s">
        <v>189</v>
      </c>
      <c r="G285" s="120">
        <v>36920</v>
      </c>
      <c r="H285" s="120">
        <v>36920</v>
      </c>
      <c r="I285" s="549">
        <v>36920</v>
      </c>
      <c r="J285" s="82">
        <v>36920</v>
      </c>
      <c r="K285" s="241">
        <v>36920</v>
      </c>
      <c r="L285" s="241">
        <v>36920</v>
      </c>
      <c r="M285" s="241">
        <v>36920</v>
      </c>
      <c r="N285" s="229">
        <f t="shared" si="261"/>
        <v>0</v>
      </c>
    </row>
    <row r="286" spans="1:14" ht="12.15" customHeight="1" outlineLevel="1" x14ac:dyDescent="0.25">
      <c r="A286" s="946"/>
      <c r="B286" s="922"/>
      <c r="C286" s="178">
        <v>640</v>
      </c>
      <c r="D286" s="147"/>
      <c r="E286" s="181" t="s">
        <v>484</v>
      </c>
      <c r="F286" s="218"/>
      <c r="G286" s="120">
        <v>0</v>
      </c>
      <c r="H286" s="120">
        <v>0</v>
      </c>
      <c r="I286" s="549">
        <v>0</v>
      </c>
      <c r="J286" s="82">
        <v>0</v>
      </c>
      <c r="K286" s="241">
        <v>0</v>
      </c>
      <c r="L286" s="241">
        <v>0</v>
      </c>
      <c r="M286" s="241">
        <v>0</v>
      </c>
      <c r="N286" s="229">
        <f t="shared" si="261"/>
        <v>0</v>
      </c>
    </row>
    <row r="287" spans="1:14" ht="18" customHeight="1" x14ac:dyDescent="0.25">
      <c r="A287" s="946"/>
      <c r="B287" s="924" t="s">
        <v>486</v>
      </c>
      <c r="C287" s="924"/>
      <c r="D287" s="924"/>
      <c r="E287" s="924"/>
      <c r="F287" s="925"/>
      <c r="G287" s="102">
        <f t="shared" ref="G287:L287" si="279">G288+G294+G299+G304+G310</f>
        <v>2813370</v>
      </c>
      <c r="H287" s="83">
        <f t="shared" si="279"/>
        <v>2813370</v>
      </c>
      <c r="I287" s="550">
        <f t="shared" si="279"/>
        <v>2813370</v>
      </c>
      <c r="J287" s="631">
        <f t="shared" si="279"/>
        <v>2814870</v>
      </c>
      <c r="K287" s="695">
        <f t="shared" si="279"/>
        <v>2814870</v>
      </c>
      <c r="L287" s="695">
        <f t="shared" si="279"/>
        <v>2814870</v>
      </c>
      <c r="M287" s="695">
        <f t="shared" ref="M287" si="280">M288+M294+M299+M304+M310</f>
        <v>2977016.99</v>
      </c>
      <c r="N287" s="237">
        <f t="shared" si="261"/>
        <v>162146.99000000022</v>
      </c>
    </row>
    <row r="288" spans="1:14" ht="15" customHeight="1" x14ac:dyDescent="0.25">
      <c r="A288" s="946"/>
      <c r="B288" s="912"/>
      <c r="C288" s="907" t="s">
        <v>487</v>
      </c>
      <c r="D288" s="907"/>
      <c r="E288" s="907"/>
      <c r="F288" s="908"/>
      <c r="G288" s="98">
        <f t="shared" ref="G288" si="281">SUM(G289:G293)</f>
        <v>1962700</v>
      </c>
      <c r="H288" s="98">
        <f t="shared" ref="H288:I288" si="282">SUM(H289:H293)</f>
        <v>1962700</v>
      </c>
      <c r="I288" s="543">
        <f t="shared" si="282"/>
        <v>1962700</v>
      </c>
      <c r="J288" s="86">
        <f t="shared" ref="J288:K288" si="283">SUM(J289:J293)</f>
        <v>1964200</v>
      </c>
      <c r="K288" s="566">
        <f t="shared" si="283"/>
        <v>1964200</v>
      </c>
      <c r="L288" s="566">
        <f t="shared" ref="L288" si="284">SUM(L289:L293)</f>
        <v>1964200</v>
      </c>
      <c r="M288" s="566">
        <f t="shared" ref="M288" si="285">SUM(M289:M293)</f>
        <v>1981015.8900000001</v>
      </c>
      <c r="N288" s="231">
        <f t="shared" si="261"/>
        <v>16815.89000000013</v>
      </c>
    </row>
    <row r="289" spans="1:14" ht="12.15" customHeight="1" x14ac:dyDescent="0.25">
      <c r="A289" s="946"/>
      <c r="B289" s="913"/>
      <c r="C289" s="139">
        <v>610</v>
      </c>
      <c r="D289" s="147" t="s">
        <v>852</v>
      </c>
      <c r="E289" s="181" t="s">
        <v>481</v>
      </c>
      <c r="F289" s="218"/>
      <c r="G289" s="96">
        <v>1180600</v>
      </c>
      <c r="H289" s="96">
        <v>1180600</v>
      </c>
      <c r="I289" s="1043">
        <v>1180600</v>
      </c>
      <c r="J289" s="635">
        <v>1180600</v>
      </c>
      <c r="K289" s="692">
        <v>1180600</v>
      </c>
      <c r="L289" s="692">
        <v>1180600</v>
      </c>
      <c r="M289" s="692">
        <v>1252976</v>
      </c>
      <c r="N289" s="226">
        <f t="shared" si="261"/>
        <v>72376</v>
      </c>
    </row>
    <row r="290" spans="1:14" ht="12.15" customHeight="1" x14ac:dyDescent="0.25">
      <c r="A290" s="946"/>
      <c r="B290" s="913"/>
      <c r="C290" s="139">
        <v>620</v>
      </c>
      <c r="D290" s="147" t="s">
        <v>852</v>
      </c>
      <c r="E290" s="181" t="s">
        <v>482</v>
      </c>
      <c r="F290" s="218"/>
      <c r="G290" s="94">
        <v>441100</v>
      </c>
      <c r="H290" s="94">
        <v>441100</v>
      </c>
      <c r="I290" s="243">
        <v>441100</v>
      </c>
      <c r="J290" s="80">
        <v>441100</v>
      </c>
      <c r="K290" s="242">
        <v>441100</v>
      </c>
      <c r="L290" s="242">
        <v>441100</v>
      </c>
      <c r="M290" s="242">
        <v>450863</v>
      </c>
      <c r="N290" s="227">
        <f t="shared" si="261"/>
        <v>9763</v>
      </c>
    </row>
    <row r="291" spans="1:14" ht="12.15" customHeight="1" x14ac:dyDescent="0.25">
      <c r="A291" s="946"/>
      <c r="B291" s="913"/>
      <c r="C291" s="139">
        <v>630</v>
      </c>
      <c r="D291" s="147" t="s">
        <v>852</v>
      </c>
      <c r="E291" s="181" t="s">
        <v>483</v>
      </c>
      <c r="F291" s="218"/>
      <c r="G291" s="94">
        <v>332000</v>
      </c>
      <c r="H291" s="94">
        <v>332000</v>
      </c>
      <c r="I291" s="243">
        <v>332000</v>
      </c>
      <c r="J291" s="80">
        <v>332000</v>
      </c>
      <c r="K291" s="242">
        <v>332000</v>
      </c>
      <c r="L291" s="242">
        <v>332000</v>
      </c>
      <c r="M291" s="242">
        <f>263219+457.89</f>
        <v>263676.89</v>
      </c>
      <c r="N291" s="227">
        <f t="shared" si="261"/>
        <v>-68323.109999999986</v>
      </c>
    </row>
    <row r="292" spans="1:14" ht="12.15" customHeight="1" x14ac:dyDescent="0.25">
      <c r="A292" s="946"/>
      <c r="B292" s="913"/>
      <c r="C292" s="139">
        <v>640</v>
      </c>
      <c r="D292" s="147" t="s">
        <v>852</v>
      </c>
      <c r="E292" s="181" t="s">
        <v>484</v>
      </c>
      <c r="F292" s="218"/>
      <c r="G292" s="94">
        <v>9000</v>
      </c>
      <c r="H292" s="94">
        <v>9000</v>
      </c>
      <c r="I292" s="243">
        <v>9000</v>
      </c>
      <c r="J292" s="80">
        <v>9000</v>
      </c>
      <c r="K292" s="242">
        <v>9000</v>
      </c>
      <c r="L292" s="242">
        <v>9000</v>
      </c>
      <c r="M292" s="242">
        <v>12000</v>
      </c>
      <c r="N292" s="227">
        <f t="shared" si="261"/>
        <v>3000</v>
      </c>
    </row>
    <row r="293" spans="1:14" ht="12.15" customHeight="1" x14ac:dyDescent="0.25">
      <c r="A293" s="946"/>
      <c r="B293" s="913"/>
      <c r="C293" s="139">
        <v>633</v>
      </c>
      <c r="D293" s="147" t="s">
        <v>852</v>
      </c>
      <c r="E293" s="181" t="s">
        <v>488</v>
      </c>
      <c r="F293" s="218"/>
      <c r="G293" s="95">
        <v>0</v>
      </c>
      <c r="H293" s="95">
        <v>0</v>
      </c>
      <c r="I293" s="544">
        <v>0</v>
      </c>
      <c r="J293" s="81">
        <v>1500</v>
      </c>
      <c r="K293" s="552">
        <v>1500</v>
      </c>
      <c r="L293" s="552">
        <v>1500</v>
      </c>
      <c r="M293" s="552">
        <v>1500</v>
      </c>
      <c r="N293" s="228">
        <f t="shared" si="261"/>
        <v>0</v>
      </c>
    </row>
    <row r="294" spans="1:14" ht="15" customHeight="1" x14ac:dyDescent="0.25">
      <c r="A294" s="946"/>
      <c r="B294" s="913"/>
      <c r="C294" s="907" t="s">
        <v>489</v>
      </c>
      <c r="D294" s="907"/>
      <c r="E294" s="907"/>
      <c r="F294" s="908"/>
      <c r="G294" s="98">
        <f t="shared" ref="G294" si="286">SUM(G295:G298)</f>
        <v>165460</v>
      </c>
      <c r="H294" s="98">
        <f t="shared" ref="H294:I294" si="287">SUM(H295:H298)</f>
        <v>165460</v>
      </c>
      <c r="I294" s="543">
        <f t="shared" si="287"/>
        <v>165460</v>
      </c>
      <c r="J294" s="86">
        <f t="shared" ref="J294:K294" si="288">SUM(J295:J298)</f>
        <v>165460</v>
      </c>
      <c r="K294" s="566">
        <f t="shared" si="288"/>
        <v>165460</v>
      </c>
      <c r="L294" s="566">
        <f t="shared" ref="L294" si="289">SUM(L295:L298)</f>
        <v>165460</v>
      </c>
      <c r="M294" s="566">
        <f t="shared" ref="M294" si="290">SUM(M295:M298)</f>
        <v>165460</v>
      </c>
      <c r="N294" s="231">
        <f t="shared" si="261"/>
        <v>0</v>
      </c>
    </row>
    <row r="295" spans="1:14" ht="12.15" customHeight="1" x14ac:dyDescent="0.25">
      <c r="A295" s="946"/>
      <c r="B295" s="913"/>
      <c r="C295" s="139">
        <v>610</v>
      </c>
      <c r="D295" s="147" t="s">
        <v>852</v>
      </c>
      <c r="E295" s="181" t="s">
        <v>481</v>
      </c>
      <c r="F295" s="218"/>
      <c r="G295" s="95">
        <v>116300</v>
      </c>
      <c r="H295" s="95">
        <v>116300</v>
      </c>
      <c r="I295" s="544">
        <v>116300</v>
      </c>
      <c r="J295" s="81">
        <v>116300</v>
      </c>
      <c r="K295" s="552">
        <v>116300</v>
      </c>
      <c r="L295" s="552">
        <v>116300</v>
      </c>
      <c r="M295" s="552">
        <v>116300</v>
      </c>
      <c r="N295" s="228">
        <f t="shared" si="261"/>
        <v>0</v>
      </c>
    </row>
    <row r="296" spans="1:14" ht="12.15" customHeight="1" x14ac:dyDescent="0.25">
      <c r="A296" s="946"/>
      <c r="B296" s="913"/>
      <c r="C296" s="139">
        <v>620</v>
      </c>
      <c r="D296" s="147" t="s">
        <v>852</v>
      </c>
      <c r="E296" s="181" t="s">
        <v>482</v>
      </c>
      <c r="F296" s="218"/>
      <c r="G296" s="95">
        <v>40700</v>
      </c>
      <c r="H296" s="95">
        <v>40700</v>
      </c>
      <c r="I296" s="544">
        <v>40700</v>
      </c>
      <c r="J296" s="81">
        <v>40700</v>
      </c>
      <c r="K296" s="552">
        <v>40700</v>
      </c>
      <c r="L296" s="552">
        <v>40700</v>
      </c>
      <c r="M296" s="552">
        <v>40700</v>
      </c>
      <c r="N296" s="228">
        <f t="shared" si="261"/>
        <v>0</v>
      </c>
    </row>
    <row r="297" spans="1:14" ht="12.15" customHeight="1" x14ac:dyDescent="0.25">
      <c r="A297" s="946"/>
      <c r="B297" s="913"/>
      <c r="C297" s="139">
        <v>630</v>
      </c>
      <c r="D297" s="147" t="s">
        <v>852</v>
      </c>
      <c r="E297" s="181" t="s">
        <v>483</v>
      </c>
      <c r="F297" s="218"/>
      <c r="G297" s="94">
        <f t="shared" ref="G297:M297" si="291">8000-540</f>
        <v>7460</v>
      </c>
      <c r="H297" s="94">
        <f t="shared" si="291"/>
        <v>7460</v>
      </c>
      <c r="I297" s="544">
        <f t="shared" si="291"/>
        <v>7460</v>
      </c>
      <c r="J297" s="81">
        <f t="shared" si="291"/>
        <v>7460</v>
      </c>
      <c r="K297" s="80">
        <f t="shared" si="291"/>
        <v>7460</v>
      </c>
      <c r="L297" s="80">
        <f t="shared" si="291"/>
        <v>7460</v>
      </c>
      <c r="M297" s="242">
        <f t="shared" si="291"/>
        <v>7460</v>
      </c>
      <c r="N297" s="227">
        <f t="shared" si="261"/>
        <v>0</v>
      </c>
    </row>
    <row r="298" spans="1:14" ht="12.15" customHeight="1" x14ac:dyDescent="0.25">
      <c r="A298" s="946"/>
      <c r="B298" s="913"/>
      <c r="C298" s="139">
        <v>640</v>
      </c>
      <c r="D298" s="147" t="s">
        <v>852</v>
      </c>
      <c r="E298" s="181" t="s">
        <v>484</v>
      </c>
      <c r="F298" s="218"/>
      <c r="G298" s="96">
        <v>1000</v>
      </c>
      <c r="H298" s="96">
        <v>1000</v>
      </c>
      <c r="I298" s="80">
        <v>1000</v>
      </c>
      <c r="J298" s="80">
        <v>1000</v>
      </c>
      <c r="K298" s="692">
        <v>1000</v>
      </c>
      <c r="L298" s="692">
        <v>1000</v>
      </c>
      <c r="M298" s="692">
        <v>1000</v>
      </c>
      <c r="N298" s="226">
        <f t="shared" si="261"/>
        <v>0</v>
      </c>
    </row>
    <row r="299" spans="1:14" ht="15" customHeight="1" x14ac:dyDescent="0.25">
      <c r="A299" s="946"/>
      <c r="B299" s="913"/>
      <c r="C299" s="907" t="s">
        <v>490</v>
      </c>
      <c r="D299" s="907"/>
      <c r="E299" s="907"/>
      <c r="F299" s="908"/>
      <c r="G299" s="98">
        <f t="shared" ref="G299" si="292">SUM(G300:G303)</f>
        <v>169210</v>
      </c>
      <c r="H299" s="98">
        <f t="shared" ref="H299:I299" si="293">SUM(H300:H303)</f>
        <v>169210</v>
      </c>
      <c r="I299" s="543">
        <f t="shared" si="293"/>
        <v>169210</v>
      </c>
      <c r="J299" s="86">
        <f t="shared" ref="J299:K299" si="294">SUM(J300:J303)</f>
        <v>169210</v>
      </c>
      <c r="K299" s="566">
        <f t="shared" si="294"/>
        <v>169210</v>
      </c>
      <c r="L299" s="566">
        <f t="shared" ref="L299" si="295">SUM(L300:L303)</f>
        <v>169210</v>
      </c>
      <c r="M299" s="566">
        <f t="shared" ref="M299" si="296">SUM(M300:M303)</f>
        <v>169210</v>
      </c>
      <c r="N299" s="231">
        <f t="shared" si="261"/>
        <v>0</v>
      </c>
    </row>
    <row r="300" spans="1:14" ht="12.15" customHeight="1" x14ac:dyDescent="0.25">
      <c r="A300" s="946"/>
      <c r="B300" s="913"/>
      <c r="C300" s="139">
        <v>610</v>
      </c>
      <c r="D300" s="147" t="s">
        <v>852</v>
      </c>
      <c r="E300" s="181" t="s">
        <v>481</v>
      </c>
      <c r="F300" s="218"/>
      <c r="G300" s="94">
        <v>117400</v>
      </c>
      <c r="H300" s="94">
        <v>117400</v>
      </c>
      <c r="I300" s="243">
        <v>117400</v>
      </c>
      <c r="J300" s="80">
        <v>117400</v>
      </c>
      <c r="K300" s="242">
        <v>117400</v>
      </c>
      <c r="L300" s="242">
        <v>117400</v>
      </c>
      <c r="M300" s="242">
        <v>117400</v>
      </c>
      <c r="N300" s="227">
        <f t="shared" si="261"/>
        <v>0</v>
      </c>
    </row>
    <row r="301" spans="1:14" ht="12.15" customHeight="1" x14ac:dyDescent="0.25">
      <c r="A301" s="946"/>
      <c r="B301" s="913"/>
      <c r="C301" s="139">
        <v>620</v>
      </c>
      <c r="D301" s="147" t="s">
        <v>852</v>
      </c>
      <c r="E301" s="181" t="s">
        <v>482</v>
      </c>
      <c r="F301" s="218"/>
      <c r="G301" s="94">
        <v>41100</v>
      </c>
      <c r="H301" s="94">
        <v>41100</v>
      </c>
      <c r="I301" s="243">
        <v>41100</v>
      </c>
      <c r="J301" s="80">
        <v>41100</v>
      </c>
      <c r="K301" s="242">
        <v>41100</v>
      </c>
      <c r="L301" s="242">
        <v>41100</v>
      </c>
      <c r="M301" s="242">
        <v>41100</v>
      </c>
      <c r="N301" s="227">
        <f t="shared" si="261"/>
        <v>0</v>
      </c>
    </row>
    <row r="302" spans="1:14" ht="12.15" customHeight="1" x14ac:dyDescent="0.25">
      <c r="A302" s="946"/>
      <c r="B302" s="913"/>
      <c r="C302" s="139">
        <v>630</v>
      </c>
      <c r="D302" s="147" t="s">
        <v>852</v>
      </c>
      <c r="E302" s="181" t="s">
        <v>483</v>
      </c>
      <c r="F302" s="218"/>
      <c r="G302" s="120">
        <f t="shared" ref="G302:M302" si="297">10000-690</f>
        <v>9310</v>
      </c>
      <c r="H302" s="120">
        <f t="shared" si="297"/>
        <v>9310</v>
      </c>
      <c r="I302" s="549">
        <f t="shared" si="297"/>
        <v>9310</v>
      </c>
      <c r="J302" s="82">
        <f t="shared" si="297"/>
        <v>9310</v>
      </c>
      <c r="K302" s="241">
        <f t="shared" si="297"/>
        <v>9310</v>
      </c>
      <c r="L302" s="241">
        <f t="shared" si="297"/>
        <v>9310</v>
      </c>
      <c r="M302" s="241">
        <f t="shared" si="297"/>
        <v>9310</v>
      </c>
      <c r="N302" s="229">
        <f t="shared" si="261"/>
        <v>0</v>
      </c>
    </row>
    <row r="303" spans="1:14" ht="12.15" customHeight="1" x14ac:dyDescent="0.25">
      <c r="A303" s="946"/>
      <c r="B303" s="913"/>
      <c r="C303" s="139">
        <v>640</v>
      </c>
      <c r="D303" s="147" t="s">
        <v>852</v>
      </c>
      <c r="E303" s="181" t="s">
        <v>484</v>
      </c>
      <c r="F303" s="218"/>
      <c r="G303" s="96">
        <v>1400</v>
      </c>
      <c r="H303" s="96">
        <v>1400</v>
      </c>
      <c r="I303" s="1043">
        <v>1400</v>
      </c>
      <c r="J303" s="635">
        <v>1400</v>
      </c>
      <c r="K303" s="692">
        <v>1400</v>
      </c>
      <c r="L303" s="692">
        <v>1400</v>
      </c>
      <c r="M303" s="692">
        <v>1400</v>
      </c>
      <c r="N303" s="226">
        <f t="shared" si="261"/>
        <v>0</v>
      </c>
    </row>
    <row r="304" spans="1:14" ht="15" customHeight="1" x14ac:dyDescent="0.25">
      <c r="A304" s="946"/>
      <c r="B304" s="913"/>
      <c r="C304" s="923" t="s">
        <v>822</v>
      </c>
      <c r="D304" s="907"/>
      <c r="E304" s="907"/>
      <c r="F304" s="908"/>
      <c r="G304" s="98">
        <f t="shared" ref="G304:L304" si="298">SUM(G305:G309)</f>
        <v>371000</v>
      </c>
      <c r="H304" s="98">
        <f t="shared" si="298"/>
        <v>371000</v>
      </c>
      <c r="I304" s="543">
        <f t="shared" si="298"/>
        <v>371000</v>
      </c>
      <c r="J304" s="86">
        <f t="shared" si="298"/>
        <v>371000</v>
      </c>
      <c r="K304" s="566">
        <f t="shared" si="298"/>
        <v>371000</v>
      </c>
      <c r="L304" s="566">
        <f t="shared" si="298"/>
        <v>371000</v>
      </c>
      <c r="M304" s="566">
        <f t="shared" ref="M304" si="299">SUM(M305:M309)</f>
        <v>476371</v>
      </c>
      <c r="N304" s="231">
        <f t="shared" si="261"/>
        <v>105371</v>
      </c>
    </row>
    <row r="305" spans="1:14" ht="12.15" customHeight="1" x14ac:dyDescent="0.25">
      <c r="A305" s="946"/>
      <c r="B305" s="913"/>
      <c r="C305" s="139">
        <v>610</v>
      </c>
      <c r="D305" s="147" t="s">
        <v>852</v>
      </c>
      <c r="E305" s="181" t="s">
        <v>481</v>
      </c>
      <c r="F305" s="218"/>
      <c r="G305" s="94">
        <v>131600</v>
      </c>
      <c r="H305" s="80">
        <v>131600</v>
      </c>
      <c r="I305" s="243">
        <v>131600</v>
      </c>
      <c r="J305" s="80">
        <v>131600</v>
      </c>
      <c r="K305" s="242">
        <v>131600</v>
      </c>
      <c r="L305" s="242">
        <v>131600</v>
      </c>
      <c r="M305" s="242">
        <f>131600+8903</f>
        <v>140503</v>
      </c>
      <c r="N305" s="227">
        <f t="shared" si="261"/>
        <v>8903</v>
      </c>
    </row>
    <row r="306" spans="1:14" ht="12.15" customHeight="1" x14ac:dyDescent="0.25">
      <c r="A306" s="946"/>
      <c r="B306" s="913"/>
      <c r="C306" s="139">
        <v>620</v>
      </c>
      <c r="D306" s="147" t="s">
        <v>852</v>
      </c>
      <c r="E306" s="181" t="s">
        <v>482</v>
      </c>
      <c r="F306" s="218"/>
      <c r="G306" s="94">
        <v>46000</v>
      </c>
      <c r="H306" s="80">
        <v>46000</v>
      </c>
      <c r="I306" s="243">
        <v>46000</v>
      </c>
      <c r="J306" s="80">
        <v>46000</v>
      </c>
      <c r="K306" s="242">
        <v>46000</v>
      </c>
      <c r="L306" s="242">
        <v>46000</v>
      </c>
      <c r="M306" s="242">
        <f>46000+3213</f>
        <v>49213</v>
      </c>
      <c r="N306" s="227">
        <f t="shared" si="261"/>
        <v>3213</v>
      </c>
    </row>
    <row r="307" spans="1:14" ht="12.15" customHeight="1" x14ac:dyDescent="0.25">
      <c r="A307" s="946"/>
      <c r="B307" s="913"/>
      <c r="C307" s="139">
        <v>630</v>
      </c>
      <c r="D307" s="147" t="s">
        <v>852</v>
      </c>
      <c r="E307" s="181" t="s">
        <v>483</v>
      </c>
      <c r="F307" s="218"/>
      <c r="G307" s="94">
        <v>187400</v>
      </c>
      <c r="H307" s="80">
        <v>187400</v>
      </c>
      <c r="I307" s="243">
        <v>187400</v>
      </c>
      <c r="J307" s="80">
        <v>187400</v>
      </c>
      <c r="K307" s="242">
        <v>187400</v>
      </c>
      <c r="L307" s="242">
        <v>187400</v>
      </c>
      <c r="M307" s="242">
        <f>187400+30494+15713</f>
        <v>233607</v>
      </c>
      <c r="N307" s="227">
        <f t="shared" si="261"/>
        <v>46207</v>
      </c>
    </row>
    <row r="308" spans="1:14" ht="12.15" customHeight="1" x14ac:dyDescent="0.25">
      <c r="A308" s="946"/>
      <c r="B308" s="913"/>
      <c r="C308" s="139">
        <v>640</v>
      </c>
      <c r="D308" s="147" t="s">
        <v>852</v>
      </c>
      <c r="E308" s="181" t="s">
        <v>484</v>
      </c>
      <c r="F308" s="218"/>
      <c r="G308" s="94">
        <v>6000</v>
      </c>
      <c r="H308" s="80">
        <v>6000</v>
      </c>
      <c r="I308" s="243">
        <v>6000</v>
      </c>
      <c r="J308" s="80">
        <v>6000</v>
      </c>
      <c r="K308" s="242">
        <v>6000</v>
      </c>
      <c r="L308" s="242">
        <v>6000</v>
      </c>
      <c r="M308" s="242">
        <f>6000+3924+1250</f>
        <v>11174</v>
      </c>
      <c r="N308" s="227">
        <f t="shared" si="261"/>
        <v>5174</v>
      </c>
    </row>
    <row r="309" spans="1:14" ht="12.15" customHeight="1" x14ac:dyDescent="0.25">
      <c r="A309" s="946"/>
      <c r="B309" s="913"/>
      <c r="C309" s="139">
        <v>637</v>
      </c>
      <c r="D309" s="147" t="s">
        <v>852</v>
      </c>
      <c r="E309" s="181" t="s">
        <v>496</v>
      </c>
      <c r="F309" s="365"/>
      <c r="G309" s="94">
        <v>0</v>
      </c>
      <c r="H309" s="80">
        <v>0</v>
      </c>
      <c r="I309" s="243">
        <v>0</v>
      </c>
      <c r="J309" s="80">
        <v>0</v>
      </c>
      <c r="K309" s="242">
        <v>0</v>
      </c>
      <c r="L309" s="242">
        <v>0</v>
      </c>
      <c r="M309" s="242">
        <f>41874</f>
        <v>41874</v>
      </c>
      <c r="N309" s="227">
        <f t="shared" si="261"/>
        <v>41874</v>
      </c>
    </row>
    <row r="310" spans="1:14" ht="15" customHeight="1" x14ac:dyDescent="0.25">
      <c r="A310" s="946"/>
      <c r="B310" s="913"/>
      <c r="C310" s="923" t="s">
        <v>823</v>
      </c>
      <c r="D310" s="907"/>
      <c r="E310" s="907"/>
      <c r="F310" s="908"/>
      <c r="G310" s="98">
        <f t="shared" ref="G310" si="300">G311+G312+G313+G317</f>
        <v>145000</v>
      </c>
      <c r="H310" s="86">
        <f t="shared" ref="H310:I310" si="301">H311+H312+H313+H317</f>
        <v>145000</v>
      </c>
      <c r="I310" s="566">
        <f t="shared" si="301"/>
        <v>145000</v>
      </c>
      <c r="J310" s="86">
        <f t="shared" ref="J310:K310" si="302">J311+J312+J313+J317</f>
        <v>145000</v>
      </c>
      <c r="K310" s="566">
        <f t="shared" si="302"/>
        <v>145000</v>
      </c>
      <c r="L310" s="566">
        <f t="shared" ref="L310" si="303">L311+L312+L313+L317</f>
        <v>145000</v>
      </c>
      <c r="M310" s="566">
        <f t="shared" ref="M310" si="304">M311+M312+M313+M317</f>
        <v>184960.1</v>
      </c>
      <c r="N310" s="231">
        <f t="shared" si="261"/>
        <v>39960.100000000006</v>
      </c>
    </row>
    <row r="311" spans="1:14" ht="12.15" customHeight="1" x14ac:dyDescent="0.25">
      <c r="A311" s="946"/>
      <c r="B311" s="913"/>
      <c r="C311" s="178">
        <v>610</v>
      </c>
      <c r="D311" s="147" t="s">
        <v>852</v>
      </c>
      <c r="E311" s="181" t="s">
        <v>481</v>
      </c>
      <c r="F311" s="218"/>
      <c r="G311" s="94">
        <v>24100</v>
      </c>
      <c r="H311" s="80">
        <v>24100</v>
      </c>
      <c r="I311" s="242">
        <v>24100</v>
      </c>
      <c r="J311" s="80">
        <v>24100</v>
      </c>
      <c r="K311" s="242">
        <v>24100</v>
      </c>
      <c r="L311" s="242">
        <v>24100</v>
      </c>
      <c r="M311" s="242">
        <v>24100</v>
      </c>
      <c r="N311" s="227">
        <f t="shared" si="261"/>
        <v>0</v>
      </c>
    </row>
    <row r="312" spans="1:14" ht="12.15" customHeight="1" x14ac:dyDescent="0.25">
      <c r="A312" s="946"/>
      <c r="B312" s="913"/>
      <c r="C312" s="178">
        <v>620</v>
      </c>
      <c r="D312" s="147" t="s">
        <v>852</v>
      </c>
      <c r="E312" s="181" t="s">
        <v>482</v>
      </c>
      <c r="F312" s="218"/>
      <c r="G312" s="94">
        <v>8400</v>
      </c>
      <c r="H312" s="80">
        <v>8400</v>
      </c>
      <c r="I312" s="242">
        <v>8400</v>
      </c>
      <c r="J312" s="80">
        <v>8400</v>
      </c>
      <c r="K312" s="242">
        <v>8400</v>
      </c>
      <c r="L312" s="242">
        <v>8400</v>
      </c>
      <c r="M312" s="242">
        <v>8400</v>
      </c>
      <c r="N312" s="227">
        <f t="shared" si="261"/>
        <v>0</v>
      </c>
    </row>
    <row r="313" spans="1:14" ht="12.15" customHeight="1" x14ac:dyDescent="0.25">
      <c r="A313" s="946"/>
      <c r="B313" s="913"/>
      <c r="C313" s="178">
        <v>630</v>
      </c>
      <c r="D313" s="147" t="s">
        <v>852</v>
      </c>
      <c r="E313" s="181" t="s">
        <v>483</v>
      </c>
      <c r="F313" s="218"/>
      <c r="G313" s="94">
        <f t="shared" ref="G313" si="305">SUM(G314:G316)</f>
        <v>112500</v>
      </c>
      <c r="H313" s="80">
        <f t="shared" ref="H313:I313" si="306">SUM(H314:H316)</f>
        <v>112500</v>
      </c>
      <c r="I313" s="242">
        <f t="shared" si="306"/>
        <v>112500</v>
      </c>
      <c r="J313" s="80">
        <f t="shared" ref="J313:K313" si="307">SUM(J314:J316)</f>
        <v>112500</v>
      </c>
      <c r="K313" s="242">
        <f t="shared" si="307"/>
        <v>112500</v>
      </c>
      <c r="L313" s="242">
        <f t="shared" ref="L313" si="308">SUM(L314:L316)</f>
        <v>112500</v>
      </c>
      <c r="M313" s="242">
        <f t="shared" ref="M313" si="309">SUM(M314:M316)</f>
        <v>152460.1</v>
      </c>
      <c r="N313" s="227">
        <f t="shared" si="261"/>
        <v>39960.100000000006</v>
      </c>
    </row>
    <row r="314" spans="1:14" ht="12.15" customHeight="1" outlineLevel="1" x14ac:dyDescent="0.25">
      <c r="A314" s="946"/>
      <c r="B314" s="913"/>
      <c r="C314" s="178"/>
      <c r="D314" s="147"/>
      <c r="E314" s="181"/>
      <c r="F314" s="218" t="s">
        <v>782</v>
      </c>
      <c r="G314" s="94">
        <v>29000</v>
      </c>
      <c r="H314" s="80">
        <v>29000</v>
      </c>
      <c r="I314" s="242">
        <v>29000</v>
      </c>
      <c r="J314" s="80">
        <v>29000</v>
      </c>
      <c r="K314" s="242">
        <v>29000</v>
      </c>
      <c r="L314" s="242">
        <v>29000</v>
      </c>
      <c r="M314" s="242">
        <v>29000</v>
      </c>
      <c r="N314" s="227">
        <f t="shared" si="261"/>
        <v>0</v>
      </c>
    </row>
    <row r="315" spans="1:14" ht="12.15" customHeight="1" outlineLevel="1" x14ac:dyDescent="0.25">
      <c r="A315" s="946"/>
      <c r="B315" s="913"/>
      <c r="C315" s="178"/>
      <c r="D315" s="147"/>
      <c r="E315" s="181"/>
      <c r="F315" s="218" t="s">
        <v>820</v>
      </c>
      <c r="G315" s="94">
        <v>42500</v>
      </c>
      <c r="H315" s="80">
        <v>42500</v>
      </c>
      <c r="I315" s="242">
        <v>42500</v>
      </c>
      <c r="J315" s="80">
        <v>42500</v>
      </c>
      <c r="K315" s="242">
        <v>42500</v>
      </c>
      <c r="L315" s="242">
        <v>42500</v>
      </c>
      <c r="M315" s="242">
        <f>42500+24000+11511</f>
        <v>78011</v>
      </c>
      <c r="N315" s="227">
        <f t="shared" si="261"/>
        <v>35511</v>
      </c>
    </row>
    <row r="316" spans="1:14" ht="12.15" customHeight="1" outlineLevel="1" x14ac:dyDescent="0.25">
      <c r="A316" s="946"/>
      <c r="B316" s="913"/>
      <c r="C316" s="178"/>
      <c r="D316" s="147"/>
      <c r="E316" s="181"/>
      <c r="F316" s="218" t="s">
        <v>189</v>
      </c>
      <c r="G316" s="94">
        <v>41000</v>
      </c>
      <c r="H316" s="80">
        <v>41000</v>
      </c>
      <c r="I316" s="242">
        <v>41000</v>
      </c>
      <c r="J316" s="80">
        <v>41000</v>
      </c>
      <c r="K316" s="242">
        <v>41000</v>
      </c>
      <c r="L316" s="242">
        <v>41000</v>
      </c>
      <c r="M316" s="242">
        <f>41000-4000+8449.1</f>
        <v>45449.1</v>
      </c>
      <c r="N316" s="227">
        <f t="shared" si="261"/>
        <v>4449.0999999999985</v>
      </c>
    </row>
    <row r="317" spans="1:14" ht="12.15" customHeight="1" x14ac:dyDescent="0.25">
      <c r="A317" s="946"/>
      <c r="B317" s="922"/>
      <c r="C317" s="178">
        <v>640</v>
      </c>
      <c r="D317" s="147" t="s">
        <v>852</v>
      </c>
      <c r="E317" s="181" t="s">
        <v>484</v>
      </c>
      <c r="F317" s="218"/>
      <c r="G317" s="94">
        <v>0</v>
      </c>
      <c r="H317" s="80">
        <v>0</v>
      </c>
      <c r="I317" s="242">
        <v>0</v>
      </c>
      <c r="J317" s="80">
        <v>0</v>
      </c>
      <c r="K317" s="242">
        <v>0</v>
      </c>
      <c r="L317" s="242">
        <v>0</v>
      </c>
      <c r="M317" s="242">
        <v>0</v>
      </c>
      <c r="N317" s="227">
        <f t="shared" si="261"/>
        <v>0</v>
      </c>
    </row>
    <row r="318" spans="1:14" ht="18" customHeight="1" x14ac:dyDescent="0.25">
      <c r="A318" s="946"/>
      <c r="B318" s="924" t="s">
        <v>775</v>
      </c>
      <c r="C318" s="924"/>
      <c r="D318" s="924"/>
      <c r="E318" s="924"/>
      <c r="F318" s="925"/>
      <c r="G318" s="97">
        <f t="shared" ref="G318:L318" si="310">G319+G324+G329</f>
        <v>532372</v>
      </c>
      <c r="H318" s="83">
        <f t="shared" si="310"/>
        <v>532372</v>
      </c>
      <c r="I318" s="546">
        <f t="shared" si="310"/>
        <v>532372</v>
      </c>
      <c r="J318" s="83">
        <f t="shared" si="310"/>
        <v>532372</v>
      </c>
      <c r="K318" s="567">
        <f t="shared" si="310"/>
        <v>532372</v>
      </c>
      <c r="L318" s="567">
        <f t="shared" si="310"/>
        <v>532372</v>
      </c>
      <c r="M318" s="567">
        <f t="shared" ref="M318" si="311">M319+M324+M329</f>
        <v>532372</v>
      </c>
      <c r="N318" s="232">
        <f t="shared" si="261"/>
        <v>0</v>
      </c>
    </row>
    <row r="319" spans="1:14" ht="15" customHeight="1" x14ac:dyDescent="0.25">
      <c r="A319" s="946"/>
      <c r="B319" s="912"/>
      <c r="C319" s="907" t="s">
        <v>491</v>
      </c>
      <c r="D319" s="907"/>
      <c r="E319" s="907"/>
      <c r="F319" s="908"/>
      <c r="G319" s="98">
        <f t="shared" ref="G319" si="312">SUM(G320:G323)</f>
        <v>490372</v>
      </c>
      <c r="H319" s="98">
        <f t="shared" ref="H319:I319" si="313">SUM(H320:H323)</f>
        <v>490372</v>
      </c>
      <c r="I319" s="543">
        <f t="shared" si="313"/>
        <v>490372</v>
      </c>
      <c r="J319" s="86">
        <f t="shared" ref="J319:K319" si="314">SUM(J320:J323)</f>
        <v>490372</v>
      </c>
      <c r="K319" s="566">
        <f t="shared" si="314"/>
        <v>490372</v>
      </c>
      <c r="L319" s="566">
        <f t="shared" ref="L319" si="315">SUM(L320:L323)</f>
        <v>490372</v>
      </c>
      <c r="M319" s="566">
        <f t="shared" ref="M319" si="316">SUM(M320:M323)</f>
        <v>490372</v>
      </c>
      <c r="N319" s="231">
        <f t="shared" si="261"/>
        <v>0</v>
      </c>
    </row>
    <row r="320" spans="1:14" ht="12.15" customHeight="1" x14ac:dyDescent="0.25">
      <c r="A320" s="946"/>
      <c r="B320" s="913"/>
      <c r="C320" s="139">
        <v>610</v>
      </c>
      <c r="D320" s="147" t="s">
        <v>853</v>
      </c>
      <c r="E320" s="181" t="s">
        <v>481</v>
      </c>
      <c r="F320" s="218"/>
      <c r="G320" s="94">
        <v>318000</v>
      </c>
      <c r="H320" s="120">
        <v>318000</v>
      </c>
      <c r="I320" s="549">
        <v>318000</v>
      </c>
      <c r="J320" s="82">
        <v>318000</v>
      </c>
      <c r="K320" s="241">
        <v>318000</v>
      </c>
      <c r="L320" s="241">
        <v>318000</v>
      </c>
      <c r="M320" s="241">
        <v>318000</v>
      </c>
      <c r="N320" s="229">
        <f t="shared" si="261"/>
        <v>0</v>
      </c>
    </row>
    <row r="321" spans="1:14" ht="12.15" customHeight="1" x14ac:dyDescent="0.25">
      <c r="A321" s="946"/>
      <c r="B321" s="913"/>
      <c r="C321" s="139">
        <v>620</v>
      </c>
      <c r="D321" s="147" t="s">
        <v>853</v>
      </c>
      <c r="E321" s="181" t="s">
        <v>482</v>
      </c>
      <c r="F321" s="218"/>
      <c r="G321" s="94">
        <v>124992</v>
      </c>
      <c r="H321" s="120">
        <v>124992</v>
      </c>
      <c r="I321" s="549">
        <v>124992</v>
      </c>
      <c r="J321" s="82">
        <v>124992</v>
      </c>
      <c r="K321" s="241">
        <v>124992</v>
      </c>
      <c r="L321" s="241">
        <v>124992</v>
      </c>
      <c r="M321" s="241">
        <v>124992</v>
      </c>
      <c r="N321" s="229">
        <f t="shared" si="261"/>
        <v>0</v>
      </c>
    </row>
    <row r="322" spans="1:14" ht="12.15" customHeight="1" x14ac:dyDescent="0.25">
      <c r="A322" s="946"/>
      <c r="B322" s="913"/>
      <c r="C322" s="139">
        <v>630</v>
      </c>
      <c r="D322" s="147" t="s">
        <v>853</v>
      </c>
      <c r="E322" s="181" t="s">
        <v>483</v>
      </c>
      <c r="F322" s="218"/>
      <c r="G322" s="96">
        <v>44560</v>
      </c>
      <c r="H322" s="120">
        <v>44560</v>
      </c>
      <c r="I322" s="549">
        <v>44560</v>
      </c>
      <c r="J322" s="82">
        <v>44560</v>
      </c>
      <c r="K322" s="241">
        <v>44560</v>
      </c>
      <c r="L322" s="241">
        <v>44560</v>
      </c>
      <c r="M322" s="241">
        <v>44560</v>
      </c>
      <c r="N322" s="229">
        <f t="shared" si="261"/>
        <v>0</v>
      </c>
    </row>
    <row r="323" spans="1:14" ht="12.15" customHeight="1" x14ac:dyDescent="0.25">
      <c r="A323" s="946"/>
      <c r="B323" s="913"/>
      <c r="C323" s="139">
        <v>640</v>
      </c>
      <c r="D323" s="147" t="s">
        <v>853</v>
      </c>
      <c r="E323" s="181" t="s">
        <v>484</v>
      </c>
      <c r="F323" s="218"/>
      <c r="G323" s="95">
        <v>2820</v>
      </c>
      <c r="H323" s="120">
        <v>2820</v>
      </c>
      <c r="I323" s="549">
        <v>2820</v>
      </c>
      <c r="J323" s="82">
        <v>2820</v>
      </c>
      <c r="K323" s="241">
        <v>2820</v>
      </c>
      <c r="L323" s="241">
        <v>2820</v>
      </c>
      <c r="M323" s="241">
        <v>2820</v>
      </c>
      <c r="N323" s="229">
        <f t="shared" si="261"/>
        <v>0</v>
      </c>
    </row>
    <row r="324" spans="1:14" ht="15" customHeight="1" x14ac:dyDescent="0.25">
      <c r="A324" s="946"/>
      <c r="B324" s="913"/>
      <c r="C324" s="923" t="s">
        <v>824</v>
      </c>
      <c r="D324" s="907"/>
      <c r="E324" s="907"/>
      <c r="F324" s="908"/>
      <c r="G324" s="98">
        <f t="shared" ref="G324:L324" si="317">SUM(G325:G328)</f>
        <v>0</v>
      </c>
      <c r="H324" s="98">
        <f t="shared" si="317"/>
        <v>0</v>
      </c>
      <c r="I324" s="543">
        <f t="shared" si="317"/>
        <v>0</v>
      </c>
      <c r="J324" s="86">
        <f t="shared" si="317"/>
        <v>0</v>
      </c>
      <c r="K324" s="566">
        <f t="shared" si="317"/>
        <v>0</v>
      </c>
      <c r="L324" s="566">
        <f t="shared" si="317"/>
        <v>0</v>
      </c>
      <c r="M324" s="566">
        <f t="shared" ref="M324" si="318">SUM(M325:M328)</f>
        <v>0</v>
      </c>
      <c r="N324" s="231">
        <f t="shared" si="261"/>
        <v>0</v>
      </c>
    </row>
    <row r="325" spans="1:14" ht="12.15" customHeight="1" outlineLevel="1" x14ac:dyDescent="0.25">
      <c r="A325" s="946"/>
      <c r="B325" s="913"/>
      <c r="C325" s="139">
        <v>610</v>
      </c>
      <c r="D325" s="147"/>
      <c r="E325" s="181" t="s">
        <v>481</v>
      </c>
      <c r="F325" s="218"/>
      <c r="G325" s="95">
        <v>0</v>
      </c>
      <c r="H325" s="81">
        <v>0</v>
      </c>
      <c r="I325" s="552">
        <v>0</v>
      </c>
      <c r="J325" s="81">
        <v>0</v>
      </c>
      <c r="K325" s="552">
        <v>0</v>
      </c>
      <c r="L325" s="552">
        <v>0</v>
      </c>
      <c r="M325" s="552">
        <v>0</v>
      </c>
      <c r="N325" s="228">
        <f t="shared" ref="N325:N388" si="319">M325-L325</f>
        <v>0</v>
      </c>
    </row>
    <row r="326" spans="1:14" ht="12.15" customHeight="1" outlineLevel="1" x14ac:dyDescent="0.25">
      <c r="A326" s="946"/>
      <c r="B326" s="913"/>
      <c r="C326" s="139">
        <v>620</v>
      </c>
      <c r="D326" s="147"/>
      <c r="E326" s="181" t="s">
        <v>482</v>
      </c>
      <c r="F326" s="218"/>
      <c r="G326" s="95">
        <v>0</v>
      </c>
      <c r="H326" s="81">
        <v>0</v>
      </c>
      <c r="I326" s="552">
        <v>0</v>
      </c>
      <c r="J326" s="81">
        <v>0</v>
      </c>
      <c r="K326" s="552">
        <v>0</v>
      </c>
      <c r="L326" s="552">
        <v>0</v>
      </c>
      <c r="M326" s="552">
        <v>0</v>
      </c>
      <c r="N326" s="228">
        <f t="shared" si="319"/>
        <v>0</v>
      </c>
    </row>
    <row r="327" spans="1:14" ht="12.15" customHeight="1" x14ac:dyDescent="0.25">
      <c r="A327" s="946"/>
      <c r="B327" s="913"/>
      <c r="C327" s="139">
        <v>630</v>
      </c>
      <c r="D327" s="147" t="s">
        <v>853</v>
      </c>
      <c r="E327" s="181" t="s">
        <v>483</v>
      </c>
      <c r="F327" s="218"/>
      <c r="G327" s="95">
        <v>0</v>
      </c>
      <c r="H327" s="81">
        <v>0</v>
      </c>
      <c r="I327" s="552">
        <v>0</v>
      </c>
      <c r="J327" s="81">
        <v>0</v>
      </c>
      <c r="K327" s="552">
        <v>0</v>
      </c>
      <c r="L327" s="552">
        <v>0</v>
      </c>
      <c r="M327" s="552">
        <v>0</v>
      </c>
      <c r="N327" s="228">
        <f t="shared" si="319"/>
        <v>0</v>
      </c>
    </row>
    <row r="328" spans="1:14" ht="12.15" customHeight="1" outlineLevel="1" x14ac:dyDescent="0.25">
      <c r="A328" s="946"/>
      <c r="B328" s="913"/>
      <c r="C328" s="139">
        <v>640</v>
      </c>
      <c r="D328" s="147"/>
      <c r="E328" s="181" t="s">
        <v>484</v>
      </c>
      <c r="F328" s="218"/>
      <c r="G328" s="95">
        <v>0</v>
      </c>
      <c r="H328" s="81">
        <v>0</v>
      </c>
      <c r="I328" s="552">
        <v>0</v>
      </c>
      <c r="J328" s="81">
        <v>0</v>
      </c>
      <c r="K328" s="552">
        <v>0</v>
      </c>
      <c r="L328" s="552">
        <v>0</v>
      </c>
      <c r="M328" s="552">
        <v>0</v>
      </c>
      <c r="N328" s="228">
        <f t="shared" si="319"/>
        <v>0</v>
      </c>
    </row>
    <row r="329" spans="1:14" ht="15" customHeight="1" x14ac:dyDescent="0.25">
      <c r="A329" s="946"/>
      <c r="B329" s="913"/>
      <c r="C329" s="923" t="s">
        <v>825</v>
      </c>
      <c r="D329" s="907"/>
      <c r="E329" s="907"/>
      <c r="F329" s="908"/>
      <c r="G329" s="86">
        <f t="shared" ref="G329" si="320">G330+G331+G332+G335</f>
        <v>42000</v>
      </c>
      <c r="H329" s="86">
        <f t="shared" ref="H329:I329" si="321">H330+H331+H332+H335</f>
        <v>42000</v>
      </c>
      <c r="I329" s="566">
        <f t="shared" si="321"/>
        <v>42000</v>
      </c>
      <c r="J329" s="86">
        <f t="shared" ref="J329:K329" si="322">J330+J331+J332+J335</f>
        <v>42000</v>
      </c>
      <c r="K329" s="566">
        <f t="shared" si="322"/>
        <v>42000</v>
      </c>
      <c r="L329" s="566">
        <f t="shared" ref="L329" si="323">L330+L331+L332+L335</f>
        <v>42000</v>
      </c>
      <c r="M329" s="566">
        <f t="shared" ref="M329" si="324">M330+M331+M332+M335</f>
        <v>42000</v>
      </c>
      <c r="N329" s="231">
        <f t="shared" si="319"/>
        <v>0</v>
      </c>
    </row>
    <row r="330" spans="1:14" ht="12.15" customHeight="1" outlineLevel="1" x14ac:dyDescent="0.25">
      <c r="A330" s="946"/>
      <c r="B330" s="913"/>
      <c r="C330" s="178">
        <v>610</v>
      </c>
      <c r="D330" s="147"/>
      <c r="E330" s="181" t="s">
        <v>481</v>
      </c>
      <c r="F330" s="218"/>
      <c r="G330" s="95">
        <v>0</v>
      </c>
      <c r="H330" s="81">
        <v>0</v>
      </c>
      <c r="I330" s="552">
        <v>0</v>
      </c>
      <c r="J330" s="81">
        <v>0</v>
      </c>
      <c r="K330" s="552">
        <v>0</v>
      </c>
      <c r="L330" s="552">
        <v>0</v>
      </c>
      <c r="M330" s="552">
        <v>0</v>
      </c>
      <c r="N330" s="228">
        <f t="shared" si="319"/>
        <v>0</v>
      </c>
    </row>
    <row r="331" spans="1:14" ht="12.15" customHeight="1" outlineLevel="1" x14ac:dyDescent="0.25">
      <c r="A331" s="946"/>
      <c r="B331" s="913"/>
      <c r="C331" s="178">
        <v>620</v>
      </c>
      <c r="D331" s="147"/>
      <c r="E331" s="181" t="s">
        <v>482</v>
      </c>
      <c r="F331" s="218"/>
      <c r="G331" s="95">
        <v>0</v>
      </c>
      <c r="H331" s="81">
        <v>0</v>
      </c>
      <c r="I331" s="552">
        <v>0</v>
      </c>
      <c r="J331" s="81">
        <v>0</v>
      </c>
      <c r="K331" s="552">
        <v>0</v>
      </c>
      <c r="L331" s="552">
        <v>0</v>
      </c>
      <c r="M331" s="552">
        <v>0</v>
      </c>
      <c r="N331" s="228">
        <f t="shared" si="319"/>
        <v>0</v>
      </c>
    </row>
    <row r="332" spans="1:14" ht="12.15" customHeight="1" x14ac:dyDescent="0.25">
      <c r="A332" s="946"/>
      <c r="B332" s="913"/>
      <c r="C332" s="178">
        <v>630</v>
      </c>
      <c r="D332" s="147" t="s">
        <v>853</v>
      </c>
      <c r="E332" s="181" t="s">
        <v>483</v>
      </c>
      <c r="F332" s="218"/>
      <c r="G332" s="81">
        <f t="shared" ref="G332" si="325">SUM(G333:G334)</f>
        <v>42000</v>
      </c>
      <c r="H332" s="81">
        <f t="shared" ref="H332:I332" si="326">SUM(H333:H334)</f>
        <v>42000</v>
      </c>
      <c r="I332" s="552">
        <f t="shared" si="326"/>
        <v>42000</v>
      </c>
      <c r="J332" s="81">
        <f t="shared" ref="J332:K332" si="327">SUM(J333:J334)</f>
        <v>42000</v>
      </c>
      <c r="K332" s="552">
        <f t="shared" si="327"/>
        <v>42000</v>
      </c>
      <c r="L332" s="552">
        <f t="shared" ref="L332" si="328">SUM(L333:L334)</f>
        <v>42000</v>
      </c>
      <c r="M332" s="552">
        <f t="shared" ref="M332" si="329">SUM(M333:M334)</f>
        <v>42000</v>
      </c>
      <c r="N332" s="228">
        <f t="shared" si="319"/>
        <v>0</v>
      </c>
    </row>
    <row r="333" spans="1:14" ht="12.15" customHeight="1" outlineLevel="1" x14ac:dyDescent="0.25">
      <c r="A333" s="946"/>
      <c r="B333" s="913"/>
      <c r="C333" s="178"/>
      <c r="D333" s="147"/>
      <c r="E333" s="181"/>
      <c r="F333" s="218" t="s">
        <v>782</v>
      </c>
      <c r="G333" s="95">
        <v>6000</v>
      </c>
      <c r="H333" s="81">
        <v>6000</v>
      </c>
      <c r="I333" s="552">
        <v>6000</v>
      </c>
      <c r="J333" s="81">
        <v>6000</v>
      </c>
      <c r="K333" s="552">
        <v>6000</v>
      </c>
      <c r="L333" s="552">
        <v>6000</v>
      </c>
      <c r="M333" s="552">
        <v>6000</v>
      </c>
      <c r="N333" s="228">
        <f t="shared" si="319"/>
        <v>0</v>
      </c>
    </row>
    <row r="334" spans="1:14" ht="12.15" customHeight="1" outlineLevel="1" x14ac:dyDescent="0.25">
      <c r="A334" s="946"/>
      <c r="B334" s="913"/>
      <c r="C334" s="178"/>
      <c r="D334" s="147"/>
      <c r="E334" s="181"/>
      <c r="F334" s="218" t="s">
        <v>189</v>
      </c>
      <c r="G334" s="95">
        <v>36000</v>
      </c>
      <c r="H334" s="81">
        <v>36000</v>
      </c>
      <c r="I334" s="552">
        <v>36000</v>
      </c>
      <c r="J334" s="81">
        <v>36000</v>
      </c>
      <c r="K334" s="552">
        <v>36000</v>
      </c>
      <c r="L334" s="552">
        <v>36000</v>
      </c>
      <c r="M334" s="552">
        <v>36000</v>
      </c>
      <c r="N334" s="228">
        <f t="shared" si="319"/>
        <v>0</v>
      </c>
    </row>
    <row r="335" spans="1:14" ht="12.15" customHeight="1" outlineLevel="1" x14ac:dyDescent="0.25">
      <c r="A335" s="946"/>
      <c r="B335" s="922"/>
      <c r="C335" s="178">
        <v>640</v>
      </c>
      <c r="D335" s="147"/>
      <c r="E335" s="181" t="s">
        <v>484</v>
      </c>
      <c r="F335" s="218"/>
      <c r="G335" s="95">
        <v>0</v>
      </c>
      <c r="H335" s="81">
        <v>0</v>
      </c>
      <c r="I335" s="552">
        <v>0</v>
      </c>
      <c r="J335" s="81">
        <v>0</v>
      </c>
      <c r="K335" s="552">
        <v>0</v>
      </c>
      <c r="L335" s="552">
        <v>0</v>
      </c>
      <c r="M335" s="552">
        <v>0</v>
      </c>
      <c r="N335" s="228">
        <f t="shared" si="319"/>
        <v>0</v>
      </c>
    </row>
    <row r="336" spans="1:14" ht="18" customHeight="1" x14ac:dyDescent="0.25">
      <c r="A336" s="946"/>
      <c r="B336" s="924" t="s">
        <v>774</v>
      </c>
      <c r="C336" s="924"/>
      <c r="D336" s="924"/>
      <c r="E336" s="924"/>
      <c r="F336" s="925"/>
      <c r="G336" s="97">
        <f t="shared" ref="G336:L336" si="330">G337+G342+G347+G354</f>
        <v>107319</v>
      </c>
      <c r="H336" s="83">
        <f t="shared" si="330"/>
        <v>107319</v>
      </c>
      <c r="I336" s="546">
        <f t="shared" si="330"/>
        <v>107319</v>
      </c>
      <c r="J336" s="83">
        <f t="shared" si="330"/>
        <v>107319</v>
      </c>
      <c r="K336" s="567">
        <f t="shared" si="330"/>
        <v>107319</v>
      </c>
      <c r="L336" s="567">
        <f t="shared" si="330"/>
        <v>107319</v>
      </c>
      <c r="M336" s="567">
        <f t="shared" ref="M336" si="331">M337+M342+M347+M354</f>
        <v>110899</v>
      </c>
      <c r="N336" s="232">
        <f t="shared" si="319"/>
        <v>3580</v>
      </c>
    </row>
    <row r="337" spans="1:14" ht="15" customHeight="1" x14ac:dyDescent="0.25">
      <c r="A337" s="946"/>
      <c r="B337" s="123"/>
      <c r="C337" s="907" t="s">
        <v>776</v>
      </c>
      <c r="D337" s="907"/>
      <c r="E337" s="907"/>
      <c r="F337" s="908"/>
      <c r="G337" s="98">
        <f t="shared" ref="G337" si="332">SUM(G338:G341)</f>
        <v>94119</v>
      </c>
      <c r="H337" s="98">
        <f t="shared" ref="H337:I337" si="333">SUM(H338:H341)</f>
        <v>94119</v>
      </c>
      <c r="I337" s="543">
        <f t="shared" si="333"/>
        <v>94119</v>
      </c>
      <c r="J337" s="86">
        <f t="shared" ref="J337:K337" si="334">SUM(J338:J341)</f>
        <v>94119</v>
      </c>
      <c r="K337" s="566">
        <f t="shared" si="334"/>
        <v>94119</v>
      </c>
      <c r="L337" s="566">
        <f t="shared" ref="L337" si="335">SUM(L338:L341)</f>
        <v>94119</v>
      </c>
      <c r="M337" s="566">
        <f t="shared" ref="M337" si="336">SUM(M338:M341)</f>
        <v>94119</v>
      </c>
      <c r="N337" s="231">
        <f t="shared" si="319"/>
        <v>0</v>
      </c>
    </row>
    <row r="338" spans="1:14" ht="12.15" customHeight="1" x14ac:dyDescent="0.25">
      <c r="A338" s="946"/>
      <c r="B338" s="196"/>
      <c r="C338" s="139">
        <v>610</v>
      </c>
      <c r="D338" s="147" t="s">
        <v>853</v>
      </c>
      <c r="E338" s="181" t="s">
        <v>481</v>
      </c>
      <c r="F338" s="218"/>
      <c r="G338" s="95">
        <v>55884</v>
      </c>
      <c r="H338" s="120">
        <v>55884</v>
      </c>
      <c r="I338" s="549">
        <v>55884</v>
      </c>
      <c r="J338" s="82">
        <v>55884</v>
      </c>
      <c r="K338" s="241">
        <v>55884</v>
      </c>
      <c r="L338" s="241">
        <v>55884</v>
      </c>
      <c r="M338" s="241">
        <v>55884</v>
      </c>
      <c r="N338" s="229">
        <f t="shared" si="319"/>
        <v>0</v>
      </c>
    </row>
    <row r="339" spans="1:14" ht="12.15" customHeight="1" x14ac:dyDescent="0.25">
      <c r="A339" s="946"/>
      <c r="B339" s="196"/>
      <c r="C339" s="139">
        <v>620</v>
      </c>
      <c r="D339" s="147" t="s">
        <v>853</v>
      </c>
      <c r="E339" s="181" t="s">
        <v>482</v>
      </c>
      <c r="F339" s="218"/>
      <c r="G339" s="95">
        <v>21985</v>
      </c>
      <c r="H339" s="120">
        <v>21985</v>
      </c>
      <c r="I339" s="549">
        <v>21985</v>
      </c>
      <c r="J339" s="82">
        <v>21985</v>
      </c>
      <c r="K339" s="241">
        <v>21985</v>
      </c>
      <c r="L339" s="241">
        <v>21985</v>
      </c>
      <c r="M339" s="241">
        <v>21985</v>
      </c>
      <c r="N339" s="229">
        <f t="shared" si="319"/>
        <v>0</v>
      </c>
    </row>
    <row r="340" spans="1:14" ht="12.15" customHeight="1" x14ac:dyDescent="0.25">
      <c r="A340" s="946"/>
      <c r="B340" s="196"/>
      <c r="C340" s="139">
        <v>630</v>
      </c>
      <c r="D340" s="147" t="s">
        <v>853</v>
      </c>
      <c r="E340" s="181" t="s">
        <v>483</v>
      </c>
      <c r="F340" s="218"/>
      <c r="G340" s="94">
        <v>16000</v>
      </c>
      <c r="H340" s="120">
        <v>16000</v>
      </c>
      <c r="I340" s="549">
        <v>16000</v>
      </c>
      <c r="J340" s="82">
        <v>16000</v>
      </c>
      <c r="K340" s="241">
        <v>16000</v>
      </c>
      <c r="L340" s="241">
        <v>16000</v>
      </c>
      <c r="M340" s="241">
        <v>16000</v>
      </c>
      <c r="N340" s="229">
        <f t="shared" si="319"/>
        <v>0</v>
      </c>
    </row>
    <row r="341" spans="1:14" ht="12.15" customHeight="1" x14ac:dyDescent="0.25">
      <c r="A341" s="946"/>
      <c r="B341" s="196"/>
      <c r="C341" s="139">
        <v>640</v>
      </c>
      <c r="D341" s="147" t="s">
        <v>853</v>
      </c>
      <c r="E341" s="181" t="s">
        <v>484</v>
      </c>
      <c r="F341" s="218"/>
      <c r="G341" s="96">
        <v>250</v>
      </c>
      <c r="H341" s="120">
        <v>250</v>
      </c>
      <c r="I341" s="549">
        <v>250</v>
      </c>
      <c r="J341" s="82">
        <v>250</v>
      </c>
      <c r="K341" s="241">
        <v>250</v>
      </c>
      <c r="L341" s="241">
        <v>250</v>
      </c>
      <c r="M341" s="241">
        <v>250</v>
      </c>
      <c r="N341" s="229">
        <f t="shared" si="319"/>
        <v>0</v>
      </c>
    </row>
    <row r="342" spans="1:14" ht="15" customHeight="1" x14ac:dyDescent="0.25">
      <c r="A342" s="946"/>
      <c r="B342" s="196"/>
      <c r="C342" s="923" t="s">
        <v>777</v>
      </c>
      <c r="D342" s="907"/>
      <c r="E342" s="907"/>
      <c r="F342" s="908"/>
      <c r="G342" s="86">
        <f t="shared" ref="G342" si="337">SUM(G343:G346)</f>
        <v>2500</v>
      </c>
      <c r="H342" s="86">
        <f t="shared" ref="H342:I342" si="338">SUM(H343:H346)</f>
        <v>2500</v>
      </c>
      <c r="I342" s="566">
        <f t="shared" si="338"/>
        <v>2500</v>
      </c>
      <c r="J342" s="86">
        <f t="shared" ref="J342:K342" si="339">SUM(J343:J346)</f>
        <v>2500</v>
      </c>
      <c r="K342" s="566">
        <f t="shared" si="339"/>
        <v>2500</v>
      </c>
      <c r="L342" s="566">
        <f t="shared" ref="L342" si="340">SUM(L343:L346)</f>
        <v>2500</v>
      </c>
      <c r="M342" s="566">
        <f t="shared" ref="M342" si="341">SUM(M343:M346)</f>
        <v>3908</v>
      </c>
      <c r="N342" s="231">
        <f t="shared" si="319"/>
        <v>1408</v>
      </c>
    </row>
    <row r="343" spans="1:14" ht="12.15" customHeight="1" outlineLevel="1" x14ac:dyDescent="0.25">
      <c r="A343" s="946"/>
      <c r="B343" s="196"/>
      <c r="C343" s="139">
        <v>610</v>
      </c>
      <c r="D343" s="147"/>
      <c r="E343" s="181" t="s">
        <v>481</v>
      </c>
      <c r="F343" s="218"/>
      <c r="G343" s="94">
        <v>0</v>
      </c>
      <c r="H343" s="94">
        <v>0</v>
      </c>
      <c r="I343" s="243">
        <v>0</v>
      </c>
      <c r="J343" s="80">
        <v>0</v>
      </c>
      <c r="K343" s="242">
        <v>0</v>
      </c>
      <c r="L343" s="242">
        <v>0</v>
      </c>
      <c r="M343" s="242">
        <v>0</v>
      </c>
      <c r="N343" s="227">
        <f t="shared" si="319"/>
        <v>0</v>
      </c>
    </row>
    <row r="344" spans="1:14" ht="12.15" customHeight="1" outlineLevel="1" x14ac:dyDescent="0.25">
      <c r="A344" s="946"/>
      <c r="B344" s="196"/>
      <c r="C344" s="139">
        <v>620</v>
      </c>
      <c r="D344" s="147"/>
      <c r="E344" s="181" t="s">
        <v>482</v>
      </c>
      <c r="F344" s="218"/>
      <c r="G344" s="94">
        <v>0</v>
      </c>
      <c r="H344" s="94">
        <v>0</v>
      </c>
      <c r="I344" s="243">
        <v>0</v>
      </c>
      <c r="J344" s="80">
        <v>0</v>
      </c>
      <c r="K344" s="242">
        <v>0</v>
      </c>
      <c r="L344" s="242">
        <v>0</v>
      </c>
      <c r="M344" s="242">
        <v>0</v>
      </c>
      <c r="N344" s="227">
        <f t="shared" si="319"/>
        <v>0</v>
      </c>
    </row>
    <row r="345" spans="1:14" ht="12.15" customHeight="1" x14ac:dyDescent="0.25">
      <c r="A345" s="946"/>
      <c r="B345" s="196"/>
      <c r="C345" s="139">
        <v>630</v>
      </c>
      <c r="D345" s="147" t="s">
        <v>853</v>
      </c>
      <c r="E345" s="181" t="s">
        <v>483</v>
      </c>
      <c r="F345" s="218"/>
      <c r="G345" s="94">
        <v>2500</v>
      </c>
      <c r="H345" s="94">
        <v>2500</v>
      </c>
      <c r="I345" s="243">
        <v>2500</v>
      </c>
      <c r="J345" s="80">
        <v>2500</v>
      </c>
      <c r="K345" s="242">
        <v>2500</v>
      </c>
      <c r="L345" s="242">
        <v>2500</v>
      </c>
      <c r="M345" s="242">
        <f>2500+1408</f>
        <v>3908</v>
      </c>
      <c r="N345" s="227">
        <f t="shared" si="319"/>
        <v>1408</v>
      </c>
    </row>
    <row r="346" spans="1:14" ht="12.15" customHeight="1" outlineLevel="1" x14ac:dyDescent="0.25">
      <c r="A346" s="946"/>
      <c r="B346" s="196"/>
      <c r="C346" s="139">
        <v>640</v>
      </c>
      <c r="D346" s="147"/>
      <c r="E346" s="181" t="s">
        <v>484</v>
      </c>
      <c r="F346" s="218"/>
      <c r="G346" s="94">
        <v>0</v>
      </c>
      <c r="H346" s="94">
        <v>0</v>
      </c>
      <c r="I346" s="243">
        <v>0</v>
      </c>
      <c r="J346" s="80">
        <v>0</v>
      </c>
      <c r="K346" s="242">
        <v>0</v>
      </c>
      <c r="L346" s="242">
        <v>0</v>
      </c>
      <c r="M346" s="242">
        <v>0</v>
      </c>
      <c r="N346" s="227">
        <f t="shared" si="319"/>
        <v>0</v>
      </c>
    </row>
    <row r="347" spans="1:14" ht="15" customHeight="1" x14ac:dyDescent="0.25">
      <c r="A347" s="946"/>
      <c r="B347" s="196"/>
      <c r="C347" s="923" t="s">
        <v>778</v>
      </c>
      <c r="D347" s="907"/>
      <c r="E347" s="907"/>
      <c r="F347" s="908"/>
      <c r="G347" s="86">
        <f t="shared" ref="G347:L347" si="342">G348+G349+G350+G353</f>
        <v>9500</v>
      </c>
      <c r="H347" s="98">
        <f t="shared" si="342"/>
        <v>9500</v>
      </c>
      <c r="I347" s="543">
        <f t="shared" si="342"/>
        <v>9500</v>
      </c>
      <c r="J347" s="86">
        <f t="shared" si="342"/>
        <v>9500</v>
      </c>
      <c r="K347" s="566">
        <f t="shared" si="342"/>
        <v>9500</v>
      </c>
      <c r="L347" s="566">
        <f t="shared" si="342"/>
        <v>9500</v>
      </c>
      <c r="M347" s="566">
        <f t="shared" ref="M347" si="343">M348+M349+M350+M353</f>
        <v>11514</v>
      </c>
      <c r="N347" s="231">
        <f t="shared" si="319"/>
        <v>2014</v>
      </c>
    </row>
    <row r="348" spans="1:14" ht="12.15" customHeight="1" outlineLevel="1" x14ac:dyDescent="0.25">
      <c r="A348" s="946"/>
      <c r="B348" s="196"/>
      <c r="C348" s="178">
        <v>610</v>
      </c>
      <c r="D348" s="147"/>
      <c r="E348" s="181" t="s">
        <v>481</v>
      </c>
      <c r="F348" s="218"/>
      <c r="G348" s="80">
        <v>0</v>
      </c>
      <c r="H348" s="94">
        <v>0</v>
      </c>
      <c r="I348" s="243">
        <v>0</v>
      </c>
      <c r="J348" s="80">
        <v>0</v>
      </c>
      <c r="K348" s="242">
        <v>0</v>
      </c>
      <c r="L348" s="242">
        <v>0</v>
      </c>
      <c r="M348" s="242">
        <v>0</v>
      </c>
      <c r="N348" s="227">
        <f t="shared" si="319"/>
        <v>0</v>
      </c>
    </row>
    <row r="349" spans="1:14" ht="12.15" customHeight="1" outlineLevel="1" x14ac:dyDescent="0.25">
      <c r="A349" s="946"/>
      <c r="B349" s="196"/>
      <c r="C349" s="178">
        <v>620</v>
      </c>
      <c r="D349" s="147"/>
      <c r="E349" s="181" t="s">
        <v>482</v>
      </c>
      <c r="F349" s="218"/>
      <c r="G349" s="80">
        <v>0</v>
      </c>
      <c r="H349" s="94">
        <v>0</v>
      </c>
      <c r="I349" s="243">
        <v>0</v>
      </c>
      <c r="J349" s="80">
        <v>0</v>
      </c>
      <c r="K349" s="242">
        <v>0</v>
      </c>
      <c r="L349" s="242">
        <v>0</v>
      </c>
      <c r="M349" s="242">
        <v>0</v>
      </c>
      <c r="N349" s="227">
        <f t="shared" si="319"/>
        <v>0</v>
      </c>
    </row>
    <row r="350" spans="1:14" ht="12.15" customHeight="1" x14ac:dyDescent="0.25">
      <c r="A350" s="946"/>
      <c r="B350" s="196"/>
      <c r="C350" s="178">
        <v>630</v>
      </c>
      <c r="D350" s="147" t="s">
        <v>853</v>
      </c>
      <c r="E350" s="181" t="s">
        <v>483</v>
      </c>
      <c r="F350" s="218"/>
      <c r="G350" s="94">
        <f t="shared" ref="G350:L350" si="344">SUM(G351:G352)</f>
        <v>9500</v>
      </c>
      <c r="H350" s="94">
        <f t="shared" si="344"/>
        <v>9500</v>
      </c>
      <c r="I350" s="243">
        <f t="shared" si="344"/>
        <v>9500</v>
      </c>
      <c r="J350" s="80">
        <f t="shared" si="344"/>
        <v>9500</v>
      </c>
      <c r="K350" s="242">
        <f t="shared" si="344"/>
        <v>9500</v>
      </c>
      <c r="L350" s="242">
        <f t="shared" si="344"/>
        <v>9500</v>
      </c>
      <c r="M350" s="242">
        <f t="shared" ref="M350" si="345">SUM(M351:M352)</f>
        <v>11514</v>
      </c>
      <c r="N350" s="227">
        <f t="shared" si="319"/>
        <v>2014</v>
      </c>
    </row>
    <row r="351" spans="1:14" ht="12.15" customHeight="1" x14ac:dyDescent="0.25">
      <c r="A351" s="946"/>
      <c r="B351" s="196"/>
      <c r="C351" s="178"/>
      <c r="D351" s="147"/>
      <c r="E351" s="181"/>
      <c r="F351" s="218" t="s">
        <v>782</v>
      </c>
      <c r="G351" s="94">
        <v>2000</v>
      </c>
      <c r="H351" s="94">
        <v>2000</v>
      </c>
      <c r="I351" s="243">
        <v>2000</v>
      </c>
      <c r="J351" s="80">
        <v>2000</v>
      </c>
      <c r="K351" s="242">
        <v>2000</v>
      </c>
      <c r="L351" s="242">
        <v>2000</v>
      </c>
      <c r="M351" s="242">
        <v>2000</v>
      </c>
      <c r="N351" s="227">
        <f t="shared" si="319"/>
        <v>0</v>
      </c>
    </row>
    <row r="352" spans="1:14" ht="12.15" customHeight="1" x14ac:dyDescent="0.25">
      <c r="A352" s="946"/>
      <c r="B352" s="196"/>
      <c r="C352" s="178"/>
      <c r="D352" s="147"/>
      <c r="E352" s="181"/>
      <c r="F352" s="218" t="s">
        <v>189</v>
      </c>
      <c r="G352" s="96">
        <v>7500</v>
      </c>
      <c r="H352" s="96">
        <v>7500</v>
      </c>
      <c r="I352" s="1043">
        <v>7500</v>
      </c>
      <c r="J352" s="635">
        <v>7500</v>
      </c>
      <c r="K352" s="692">
        <v>7500</v>
      </c>
      <c r="L352" s="80">
        <v>7500</v>
      </c>
      <c r="M352" s="242">
        <f>7500+2202-188</f>
        <v>9514</v>
      </c>
      <c r="N352" s="227">
        <f t="shared" si="319"/>
        <v>2014</v>
      </c>
    </row>
    <row r="353" spans="1:14" ht="12.15" customHeight="1" outlineLevel="1" x14ac:dyDescent="0.25">
      <c r="A353" s="946"/>
      <c r="B353" s="196"/>
      <c r="C353" s="178">
        <v>640</v>
      </c>
      <c r="D353" s="147"/>
      <c r="E353" s="181" t="s">
        <v>484</v>
      </c>
      <c r="F353" s="218"/>
      <c r="G353" s="744">
        <v>0</v>
      </c>
      <c r="H353" s="96">
        <v>0</v>
      </c>
      <c r="I353" s="80">
        <v>0</v>
      </c>
      <c r="J353" s="80">
        <v>0</v>
      </c>
      <c r="K353" s="80">
        <v>0</v>
      </c>
      <c r="L353" s="692">
        <v>0</v>
      </c>
      <c r="M353" s="692">
        <v>0</v>
      </c>
      <c r="N353" s="229">
        <f t="shared" si="319"/>
        <v>0</v>
      </c>
    </row>
    <row r="354" spans="1:14" ht="15" customHeight="1" x14ac:dyDescent="0.25">
      <c r="A354" s="946"/>
      <c r="B354" s="196"/>
      <c r="C354" s="906" t="s">
        <v>779</v>
      </c>
      <c r="D354" s="907"/>
      <c r="E354" s="907"/>
      <c r="F354" s="908"/>
      <c r="G354" s="98">
        <f t="shared" ref="G354" si="346">SUM(G355:G356)</f>
        <v>1200</v>
      </c>
      <c r="H354" s="98">
        <f t="shared" ref="H354:I354" si="347">SUM(H355:H356)</f>
        <v>1200</v>
      </c>
      <c r="I354" s="543">
        <f t="shared" si="347"/>
        <v>1200</v>
      </c>
      <c r="J354" s="86">
        <f t="shared" ref="J354:K354" si="348">SUM(J355:J356)</f>
        <v>1200</v>
      </c>
      <c r="K354" s="566">
        <f t="shared" si="348"/>
        <v>1200</v>
      </c>
      <c r="L354" s="566">
        <f t="shared" ref="L354" si="349">SUM(L355:L356)</f>
        <v>1200</v>
      </c>
      <c r="M354" s="566">
        <f t="shared" ref="M354" si="350">SUM(M355:M356)</f>
        <v>1358</v>
      </c>
      <c r="N354" s="231">
        <f t="shared" si="319"/>
        <v>158</v>
      </c>
    </row>
    <row r="355" spans="1:14" ht="12.15" customHeight="1" x14ac:dyDescent="0.25">
      <c r="A355" s="946"/>
      <c r="B355" s="196"/>
      <c r="C355" s="139">
        <v>630</v>
      </c>
      <c r="D355" s="147" t="s">
        <v>853</v>
      </c>
      <c r="E355" s="181" t="s">
        <v>483</v>
      </c>
      <c r="F355" s="218"/>
      <c r="G355" s="95">
        <v>1200</v>
      </c>
      <c r="H355" s="95">
        <v>1200</v>
      </c>
      <c r="I355" s="544">
        <v>1200</v>
      </c>
      <c r="J355" s="81">
        <v>1200</v>
      </c>
      <c r="K355" s="552">
        <v>1200</v>
      </c>
      <c r="L355" s="552">
        <v>1200</v>
      </c>
      <c r="M355" s="552">
        <f>1200+158</f>
        <v>1358</v>
      </c>
      <c r="N355" s="228">
        <f t="shared" si="319"/>
        <v>158</v>
      </c>
    </row>
    <row r="356" spans="1:14" ht="12.15" customHeight="1" x14ac:dyDescent="0.25">
      <c r="A356" s="946"/>
      <c r="B356" s="478"/>
      <c r="C356" s="139">
        <v>641</v>
      </c>
      <c r="D356" s="147" t="s">
        <v>853</v>
      </c>
      <c r="E356" s="181" t="s">
        <v>492</v>
      </c>
      <c r="F356" s="365"/>
      <c r="G356" s="94">
        <v>0</v>
      </c>
      <c r="H356" s="94">
        <v>0</v>
      </c>
      <c r="I356" s="544">
        <v>0</v>
      </c>
      <c r="J356" s="81">
        <v>0</v>
      </c>
      <c r="K356" s="552">
        <v>0</v>
      </c>
      <c r="L356" s="552">
        <v>0</v>
      </c>
      <c r="M356" s="552">
        <v>0</v>
      </c>
      <c r="N356" s="228">
        <f t="shared" si="319"/>
        <v>0</v>
      </c>
    </row>
    <row r="357" spans="1:14" ht="18" customHeight="1" x14ac:dyDescent="0.25">
      <c r="A357" s="946"/>
      <c r="B357" s="924" t="s">
        <v>493</v>
      </c>
      <c r="C357" s="924"/>
      <c r="D357" s="924"/>
      <c r="E357" s="924"/>
      <c r="F357" s="925"/>
      <c r="G357" s="97">
        <f t="shared" ref="G357" si="351">G358+G361+G364+G366</f>
        <v>0</v>
      </c>
      <c r="H357" s="83">
        <f t="shared" ref="H357:I357" si="352">H358+H361+H364+H366</f>
        <v>0</v>
      </c>
      <c r="I357" s="567">
        <f t="shared" si="352"/>
        <v>0</v>
      </c>
      <c r="J357" s="83">
        <f t="shared" ref="J357:K357" si="353">J358+J361+J364+J366</f>
        <v>0</v>
      </c>
      <c r="K357" s="567">
        <f t="shared" si="353"/>
        <v>0</v>
      </c>
      <c r="L357" s="567">
        <f t="shared" ref="L357" si="354">L358+L361+L364+L366</f>
        <v>0</v>
      </c>
      <c r="M357" s="567">
        <f t="shared" ref="M357" si="355">M358+M361+M364+M366</f>
        <v>0</v>
      </c>
      <c r="N357" s="232">
        <f t="shared" si="319"/>
        <v>0</v>
      </c>
    </row>
    <row r="358" spans="1:14" ht="15" customHeight="1" x14ac:dyDescent="0.25">
      <c r="A358" s="946"/>
      <c r="B358" s="912"/>
      <c r="C358" s="906" t="s">
        <v>494</v>
      </c>
      <c r="D358" s="907"/>
      <c r="E358" s="907"/>
      <c r="F358" s="908"/>
      <c r="G358" s="98">
        <f t="shared" ref="G358" si="356">G359+G360</f>
        <v>0</v>
      </c>
      <c r="H358" s="98">
        <f t="shared" ref="H358:I358" si="357">H359+H360</f>
        <v>0</v>
      </c>
      <c r="I358" s="543">
        <f t="shared" si="357"/>
        <v>0</v>
      </c>
      <c r="J358" s="86">
        <f t="shared" ref="J358:K358" si="358">J359+J360</f>
        <v>0</v>
      </c>
      <c r="K358" s="566">
        <f t="shared" si="358"/>
        <v>0</v>
      </c>
      <c r="L358" s="566">
        <f t="shared" ref="L358" si="359">L359+L360</f>
        <v>0</v>
      </c>
      <c r="M358" s="566">
        <f t="shared" ref="M358" si="360">M359+M360</f>
        <v>0</v>
      </c>
      <c r="N358" s="231">
        <f t="shared" si="319"/>
        <v>0</v>
      </c>
    </row>
    <row r="359" spans="1:14" ht="12.15" customHeight="1" x14ac:dyDescent="0.25">
      <c r="A359" s="946"/>
      <c r="B359" s="913"/>
      <c r="C359" s="139">
        <v>610</v>
      </c>
      <c r="D359" s="147" t="s">
        <v>852</v>
      </c>
      <c r="E359" s="181" t="s">
        <v>495</v>
      </c>
      <c r="F359" s="218"/>
      <c r="G359" s="505"/>
      <c r="H359" s="506"/>
      <c r="I359" s="568"/>
      <c r="J359" s="505"/>
      <c r="K359" s="710"/>
      <c r="L359" s="710"/>
      <c r="M359" s="710"/>
      <c r="N359" s="518">
        <f t="shared" si="319"/>
        <v>0</v>
      </c>
    </row>
    <row r="360" spans="1:14" ht="12.15" customHeight="1" x14ac:dyDescent="0.25">
      <c r="A360" s="946"/>
      <c r="B360" s="913"/>
      <c r="C360" s="139">
        <v>637</v>
      </c>
      <c r="D360" s="147" t="s">
        <v>852</v>
      </c>
      <c r="E360" s="181" t="s">
        <v>496</v>
      </c>
      <c r="F360" s="365"/>
      <c r="G360" s="485"/>
      <c r="H360" s="486"/>
      <c r="I360" s="555"/>
      <c r="J360" s="485"/>
      <c r="K360" s="699"/>
      <c r="L360" s="699"/>
      <c r="M360" s="699"/>
      <c r="N360" s="487">
        <f t="shared" si="319"/>
        <v>0</v>
      </c>
    </row>
    <row r="361" spans="1:14" ht="15" customHeight="1" x14ac:dyDescent="0.25">
      <c r="A361" s="946"/>
      <c r="B361" s="913"/>
      <c r="C361" s="906" t="s">
        <v>497</v>
      </c>
      <c r="D361" s="907"/>
      <c r="E361" s="907"/>
      <c r="F361" s="908"/>
      <c r="G361" s="98">
        <f t="shared" ref="G361" si="361">G362+G363</f>
        <v>0</v>
      </c>
      <c r="H361" s="98">
        <f t="shared" ref="H361:I361" si="362">H362+H363</f>
        <v>0</v>
      </c>
      <c r="I361" s="543">
        <f t="shared" si="362"/>
        <v>0</v>
      </c>
      <c r="J361" s="86">
        <f t="shared" ref="J361:K361" si="363">J362+J363</f>
        <v>0</v>
      </c>
      <c r="K361" s="566">
        <f t="shared" si="363"/>
        <v>0</v>
      </c>
      <c r="L361" s="566">
        <f t="shared" ref="L361" si="364">L362+L363</f>
        <v>0</v>
      </c>
      <c r="M361" s="566">
        <f t="shared" ref="M361" si="365">M362+M363</f>
        <v>0</v>
      </c>
      <c r="N361" s="231">
        <f t="shared" si="319"/>
        <v>0</v>
      </c>
    </row>
    <row r="362" spans="1:14" ht="12.15" customHeight="1" x14ac:dyDescent="0.25">
      <c r="A362" s="946"/>
      <c r="B362" s="913"/>
      <c r="C362" s="178">
        <v>610</v>
      </c>
      <c r="D362" s="147" t="s">
        <v>851</v>
      </c>
      <c r="E362" s="181" t="s">
        <v>495</v>
      </c>
      <c r="F362" s="218"/>
      <c r="G362" s="485"/>
      <c r="H362" s="486"/>
      <c r="I362" s="555"/>
      <c r="J362" s="485"/>
      <c r="K362" s="699"/>
      <c r="L362" s="699"/>
      <c r="M362" s="699"/>
      <c r="N362" s="487">
        <f t="shared" si="319"/>
        <v>0</v>
      </c>
    </row>
    <row r="363" spans="1:14" ht="12.15" customHeight="1" x14ac:dyDescent="0.25">
      <c r="A363" s="946"/>
      <c r="B363" s="913"/>
      <c r="C363" s="178">
        <v>642</v>
      </c>
      <c r="D363" s="147" t="s">
        <v>851</v>
      </c>
      <c r="E363" s="181" t="s">
        <v>498</v>
      </c>
      <c r="F363" s="218"/>
      <c r="G363" s="485"/>
      <c r="H363" s="486"/>
      <c r="I363" s="555"/>
      <c r="J363" s="485"/>
      <c r="K363" s="699"/>
      <c r="L363" s="699"/>
      <c r="M363" s="699"/>
      <c r="N363" s="487">
        <f t="shared" si="319"/>
        <v>0</v>
      </c>
    </row>
    <row r="364" spans="1:14" ht="15" customHeight="1" x14ac:dyDescent="0.25">
      <c r="A364" s="946"/>
      <c r="B364" s="913"/>
      <c r="C364" s="906" t="s">
        <v>499</v>
      </c>
      <c r="D364" s="907"/>
      <c r="E364" s="907"/>
      <c r="F364" s="908"/>
      <c r="G364" s="98">
        <f t="shared" ref="G364:M364" si="366">G365</f>
        <v>0</v>
      </c>
      <c r="H364" s="98">
        <f t="shared" si="366"/>
        <v>0</v>
      </c>
      <c r="I364" s="543">
        <f t="shared" si="366"/>
        <v>0</v>
      </c>
      <c r="J364" s="86">
        <f t="shared" si="366"/>
        <v>0</v>
      </c>
      <c r="K364" s="566">
        <f t="shared" si="366"/>
        <v>0</v>
      </c>
      <c r="L364" s="566">
        <f t="shared" si="366"/>
        <v>0</v>
      </c>
      <c r="M364" s="566">
        <f t="shared" si="366"/>
        <v>0</v>
      </c>
      <c r="N364" s="231">
        <f t="shared" si="319"/>
        <v>0</v>
      </c>
    </row>
    <row r="365" spans="1:14" ht="12.15" customHeight="1" x14ac:dyDescent="0.25">
      <c r="A365" s="946"/>
      <c r="B365" s="913"/>
      <c r="C365" s="178">
        <v>610</v>
      </c>
      <c r="D365" s="147" t="s">
        <v>853</v>
      </c>
      <c r="E365" s="181" t="s">
        <v>495</v>
      </c>
      <c r="F365" s="218"/>
      <c r="G365" s="475"/>
      <c r="H365" s="476"/>
      <c r="I365" s="545"/>
      <c r="J365" s="475"/>
      <c r="K365" s="517"/>
      <c r="L365" s="517"/>
      <c r="M365" s="517"/>
      <c r="N365" s="477">
        <f t="shared" si="319"/>
        <v>0</v>
      </c>
    </row>
    <row r="366" spans="1:14" ht="15" customHeight="1" x14ac:dyDescent="0.25">
      <c r="A366" s="946"/>
      <c r="B366" s="913"/>
      <c r="C366" s="906" t="s">
        <v>500</v>
      </c>
      <c r="D366" s="907"/>
      <c r="E366" s="907"/>
      <c r="F366" s="908"/>
      <c r="G366" s="98">
        <f t="shared" ref="G366:M366" si="367">G367</f>
        <v>0</v>
      </c>
      <c r="H366" s="98">
        <f t="shared" si="367"/>
        <v>0</v>
      </c>
      <c r="I366" s="543">
        <f t="shared" si="367"/>
        <v>0</v>
      </c>
      <c r="J366" s="86">
        <f t="shared" si="367"/>
        <v>0</v>
      </c>
      <c r="K366" s="566">
        <f t="shared" si="367"/>
        <v>0</v>
      </c>
      <c r="L366" s="566">
        <f t="shared" si="367"/>
        <v>0</v>
      </c>
      <c r="M366" s="566">
        <f t="shared" si="367"/>
        <v>0</v>
      </c>
      <c r="N366" s="231">
        <f t="shared" si="319"/>
        <v>0</v>
      </c>
    </row>
    <row r="367" spans="1:14" ht="12.15" customHeight="1" x14ac:dyDescent="0.25">
      <c r="A367" s="946"/>
      <c r="B367" s="922"/>
      <c r="C367" s="178">
        <v>610</v>
      </c>
      <c r="D367" s="147" t="s">
        <v>853</v>
      </c>
      <c r="E367" s="181" t="s">
        <v>495</v>
      </c>
      <c r="F367" s="218"/>
      <c r="G367" s="475"/>
      <c r="H367" s="476"/>
      <c r="I367" s="545"/>
      <c r="J367" s="475"/>
      <c r="K367" s="517"/>
      <c r="L367" s="517"/>
      <c r="M367" s="517"/>
      <c r="N367" s="477">
        <f t="shared" si="319"/>
        <v>0</v>
      </c>
    </row>
    <row r="368" spans="1:14" ht="18" customHeight="1" x14ac:dyDescent="0.25">
      <c r="A368" s="946"/>
      <c r="B368" s="924" t="s">
        <v>501</v>
      </c>
      <c r="C368" s="924"/>
      <c r="D368" s="924"/>
      <c r="E368" s="924"/>
      <c r="F368" s="925"/>
      <c r="G368" s="97">
        <f t="shared" ref="G368" si="368">G369+G371+G373+G375</f>
        <v>0</v>
      </c>
      <c r="H368" s="83">
        <f t="shared" ref="H368:I368" si="369">H369+H371+H373+H375</f>
        <v>0</v>
      </c>
      <c r="I368" s="567">
        <f t="shared" si="369"/>
        <v>0</v>
      </c>
      <c r="J368" s="83">
        <f t="shared" ref="J368:K368" si="370">J369+J371+J373+J375</f>
        <v>0</v>
      </c>
      <c r="K368" s="567">
        <f t="shared" si="370"/>
        <v>0</v>
      </c>
      <c r="L368" s="567">
        <f t="shared" ref="L368" si="371">L369+L371+L373+L375</f>
        <v>0</v>
      </c>
      <c r="M368" s="567">
        <f t="shared" ref="M368" si="372">M369+M371+M373+M375</f>
        <v>0</v>
      </c>
      <c r="N368" s="232">
        <f t="shared" si="319"/>
        <v>0</v>
      </c>
    </row>
    <row r="369" spans="1:14" ht="15" customHeight="1" x14ac:dyDescent="0.25">
      <c r="A369" s="946"/>
      <c r="B369" s="912"/>
      <c r="C369" s="906" t="s">
        <v>502</v>
      </c>
      <c r="D369" s="907"/>
      <c r="E369" s="907"/>
      <c r="F369" s="908"/>
      <c r="G369" s="98">
        <f t="shared" ref="G369:M369" si="373">G370</f>
        <v>0</v>
      </c>
      <c r="H369" s="98">
        <f t="shared" si="373"/>
        <v>0</v>
      </c>
      <c r="I369" s="543">
        <f t="shared" si="373"/>
        <v>0</v>
      </c>
      <c r="J369" s="86">
        <f t="shared" si="373"/>
        <v>0</v>
      </c>
      <c r="K369" s="566">
        <f t="shared" si="373"/>
        <v>0</v>
      </c>
      <c r="L369" s="566">
        <f t="shared" si="373"/>
        <v>0</v>
      </c>
      <c r="M369" s="566">
        <f t="shared" si="373"/>
        <v>0</v>
      </c>
      <c r="N369" s="231">
        <f t="shared" si="319"/>
        <v>0</v>
      </c>
    </row>
    <row r="370" spans="1:14" ht="12.15" customHeight="1" x14ac:dyDescent="0.25">
      <c r="A370" s="946"/>
      <c r="B370" s="913"/>
      <c r="C370" s="178">
        <v>632</v>
      </c>
      <c r="D370" s="147" t="s">
        <v>852</v>
      </c>
      <c r="E370" s="141" t="s">
        <v>503</v>
      </c>
      <c r="F370" s="142"/>
      <c r="G370" s="485"/>
      <c r="H370" s="486"/>
      <c r="I370" s="555"/>
      <c r="J370" s="485"/>
      <c r="K370" s="699"/>
      <c r="L370" s="699"/>
      <c r="M370" s="699"/>
      <c r="N370" s="487">
        <f t="shared" si="319"/>
        <v>0</v>
      </c>
    </row>
    <row r="371" spans="1:14" ht="15" customHeight="1" x14ac:dyDescent="0.25">
      <c r="A371" s="946"/>
      <c r="B371" s="913"/>
      <c r="C371" s="906" t="s">
        <v>504</v>
      </c>
      <c r="D371" s="907"/>
      <c r="E371" s="907"/>
      <c r="F371" s="908"/>
      <c r="G371" s="98">
        <f t="shared" ref="G371:M371" si="374">G372</f>
        <v>0</v>
      </c>
      <c r="H371" s="98">
        <f t="shared" si="374"/>
        <v>0</v>
      </c>
      <c r="I371" s="543">
        <f t="shared" si="374"/>
        <v>0</v>
      </c>
      <c r="J371" s="86">
        <f t="shared" si="374"/>
        <v>0</v>
      </c>
      <c r="K371" s="566">
        <f t="shared" si="374"/>
        <v>0</v>
      </c>
      <c r="L371" s="566">
        <f t="shared" si="374"/>
        <v>0</v>
      </c>
      <c r="M371" s="566">
        <f t="shared" si="374"/>
        <v>0</v>
      </c>
      <c r="N371" s="231">
        <f t="shared" si="319"/>
        <v>0</v>
      </c>
    </row>
    <row r="372" spans="1:14" ht="12.15" customHeight="1" x14ac:dyDescent="0.25">
      <c r="A372" s="946"/>
      <c r="B372" s="913"/>
      <c r="C372" s="178">
        <v>632</v>
      </c>
      <c r="D372" s="147" t="s">
        <v>851</v>
      </c>
      <c r="E372" s="141" t="s">
        <v>503</v>
      </c>
      <c r="F372" s="142"/>
      <c r="G372" s="485"/>
      <c r="H372" s="486"/>
      <c r="I372" s="555"/>
      <c r="J372" s="485"/>
      <c r="K372" s="699"/>
      <c r="L372" s="699"/>
      <c r="M372" s="699"/>
      <c r="N372" s="487">
        <f t="shared" si="319"/>
        <v>0</v>
      </c>
    </row>
    <row r="373" spans="1:14" ht="15" customHeight="1" x14ac:dyDescent="0.25">
      <c r="A373" s="946"/>
      <c r="B373" s="913"/>
      <c r="C373" s="906" t="s">
        <v>505</v>
      </c>
      <c r="D373" s="907"/>
      <c r="E373" s="907"/>
      <c r="F373" s="908"/>
      <c r="G373" s="98">
        <f t="shared" ref="G373:M373" si="375">G374</f>
        <v>0</v>
      </c>
      <c r="H373" s="98">
        <f t="shared" si="375"/>
        <v>0</v>
      </c>
      <c r="I373" s="543">
        <f t="shared" si="375"/>
        <v>0</v>
      </c>
      <c r="J373" s="86">
        <f t="shared" si="375"/>
        <v>0</v>
      </c>
      <c r="K373" s="566">
        <f t="shared" si="375"/>
        <v>0</v>
      </c>
      <c r="L373" s="566">
        <f t="shared" si="375"/>
        <v>0</v>
      </c>
      <c r="M373" s="566">
        <f t="shared" si="375"/>
        <v>0</v>
      </c>
      <c r="N373" s="231">
        <f t="shared" si="319"/>
        <v>0</v>
      </c>
    </row>
    <row r="374" spans="1:14" ht="12.15" customHeight="1" x14ac:dyDescent="0.25">
      <c r="A374" s="946"/>
      <c r="B374" s="913"/>
      <c r="C374" s="178">
        <v>632</v>
      </c>
      <c r="D374" s="147" t="s">
        <v>853</v>
      </c>
      <c r="E374" s="141" t="s">
        <v>503</v>
      </c>
      <c r="F374" s="142"/>
      <c r="G374" s="475"/>
      <c r="H374" s="476"/>
      <c r="I374" s="545"/>
      <c r="J374" s="475"/>
      <c r="K374" s="517"/>
      <c r="L374" s="517"/>
      <c r="M374" s="517"/>
      <c r="N374" s="477">
        <f t="shared" si="319"/>
        <v>0</v>
      </c>
    </row>
    <row r="375" spans="1:14" ht="15" customHeight="1" x14ac:dyDescent="0.25">
      <c r="A375" s="946"/>
      <c r="B375" s="913"/>
      <c r="C375" s="906" t="s">
        <v>506</v>
      </c>
      <c r="D375" s="907"/>
      <c r="E375" s="907"/>
      <c r="F375" s="908"/>
      <c r="G375" s="98">
        <f t="shared" ref="G375:M375" si="376">G376</f>
        <v>0</v>
      </c>
      <c r="H375" s="98">
        <f t="shared" si="376"/>
        <v>0</v>
      </c>
      <c r="I375" s="543">
        <f t="shared" si="376"/>
        <v>0</v>
      </c>
      <c r="J375" s="86">
        <f t="shared" si="376"/>
        <v>0</v>
      </c>
      <c r="K375" s="566">
        <f t="shared" si="376"/>
        <v>0</v>
      </c>
      <c r="L375" s="566">
        <f t="shared" si="376"/>
        <v>0</v>
      </c>
      <c r="M375" s="566">
        <f t="shared" si="376"/>
        <v>0</v>
      </c>
      <c r="N375" s="231">
        <f t="shared" si="319"/>
        <v>0</v>
      </c>
    </row>
    <row r="376" spans="1:14" ht="12.15" customHeight="1" x14ac:dyDescent="0.25">
      <c r="A376" s="947"/>
      <c r="B376" s="914"/>
      <c r="C376" s="340">
        <v>632</v>
      </c>
      <c r="D376" s="361" t="s">
        <v>853</v>
      </c>
      <c r="E376" s="342" t="s">
        <v>503</v>
      </c>
      <c r="F376" s="343"/>
      <c r="G376" s="493"/>
      <c r="H376" s="494"/>
      <c r="I376" s="558"/>
      <c r="J376" s="493"/>
      <c r="K376" s="703"/>
      <c r="L376" s="703"/>
      <c r="M376" s="703"/>
      <c r="N376" s="539">
        <f t="shared" si="319"/>
        <v>0</v>
      </c>
    </row>
    <row r="377" spans="1:14" s="135" customFormat="1" ht="19.95" customHeight="1" x14ac:dyDescent="0.25">
      <c r="A377" s="949" t="s">
        <v>507</v>
      </c>
      <c r="B377" s="950"/>
      <c r="C377" s="950"/>
      <c r="D377" s="950"/>
      <c r="E377" s="950"/>
      <c r="F377" s="951"/>
      <c r="G377" s="482">
        <f t="shared" ref="G377" si="377">G378+G385+G390</f>
        <v>165500</v>
      </c>
      <c r="H377" s="482">
        <f t="shared" ref="H377:I377" si="378">H378+H385+H390</f>
        <v>165500</v>
      </c>
      <c r="I377" s="565">
        <f t="shared" si="378"/>
        <v>165500</v>
      </c>
      <c r="J377" s="647">
        <f t="shared" ref="J377:K377" si="379">J378+J385+J390</f>
        <v>165500</v>
      </c>
      <c r="K377" s="709">
        <f t="shared" si="379"/>
        <v>165500</v>
      </c>
      <c r="L377" s="709">
        <f t="shared" ref="L377" si="380">L378+L385+L390</f>
        <v>165500</v>
      </c>
      <c r="M377" s="709">
        <f t="shared" ref="M377" si="381">M378+M385+M390</f>
        <v>165500</v>
      </c>
      <c r="N377" s="521">
        <f t="shared" si="319"/>
        <v>0</v>
      </c>
    </row>
    <row r="378" spans="1:14" ht="18" customHeight="1" x14ac:dyDescent="0.25">
      <c r="A378" s="945"/>
      <c r="B378" s="920" t="s">
        <v>508</v>
      </c>
      <c r="C378" s="920"/>
      <c r="D378" s="920"/>
      <c r="E378" s="920"/>
      <c r="F378" s="921"/>
      <c r="G378" s="100">
        <f t="shared" ref="G378" si="382">G379+G381+G383</f>
        <v>500</v>
      </c>
      <c r="H378" s="100">
        <f t="shared" ref="H378:I378" si="383">H379+H381+H383</f>
        <v>500</v>
      </c>
      <c r="I378" s="122">
        <f t="shared" si="383"/>
        <v>500</v>
      </c>
      <c r="J378" s="638">
        <f t="shared" ref="J378:K378" si="384">J379+J381+J383</f>
        <v>500</v>
      </c>
      <c r="K378" s="697">
        <f t="shared" si="384"/>
        <v>500</v>
      </c>
      <c r="L378" s="697">
        <f t="shared" ref="L378" si="385">L379+L381+L383</f>
        <v>500</v>
      </c>
      <c r="M378" s="697">
        <f t="shared" ref="M378" si="386">M379+M381+M383</f>
        <v>500</v>
      </c>
      <c r="N378" s="235">
        <f t="shared" si="319"/>
        <v>0</v>
      </c>
    </row>
    <row r="379" spans="1:14" ht="15" customHeight="1" x14ac:dyDescent="0.25">
      <c r="A379" s="946"/>
      <c r="B379" s="912"/>
      <c r="C379" s="940" t="s">
        <v>509</v>
      </c>
      <c r="D379" s="907"/>
      <c r="E379" s="907"/>
      <c r="F379" s="908"/>
      <c r="G379" s="98">
        <f t="shared" ref="G379:M379" si="387">G380</f>
        <v>500</v>
      </c>
      <c r="H379" s="98">
        <f t="shared" si="387"/>
        <v>500</v>
      </c>
      <c r="I379" s="543">
        <f t="shared" si="387"/>
        <v>500</v>
      </c>
      <c r="J379" s="86">
        <f t="shared" si="387"/>
        <v>500</v>
      </c>
      <c r="K379" s="566">
        <f t="shared" si="387"/>
        <v>500</v>
      </c>
      <c r="L379" s="566">
        <f t="shared" si="387"/>
        <v>500</v>
      </c>
      <c r="M379" s="566">
        <f t="shared" si="387"/>
        <v>500</v>
      </c>
      <c r="N379" s="231">
        <f t="shared" si="319"/>
        <v>0</v>
      </c>
    </row>
    <row r="380" spans="1:14" ht="12.15" customHeight="1" x14ac:dyDescent="0.25">
      <c r="A380" s="946"/>
      <c r="B380" s="913"/>
      <c r="C380" s="139">
        <v>632</v>
      </c>
      <c r="D380" s="147" t="s">
        <v>854</v>
      </c>
      <c r="E380" s="141" t="s">
        <v>350</v>
      </c>
      <c r="F380" s="142"/>
      <c r="G380" s="95">
        <v>500</v>
      </c>
      <c r="H380" s="95">
        <v>500</v>
      </c>
      <c r="I380" s="544">
        <v>500</v>
      </c>
      <c r="J380" s="81">
        <v>500</v>
      </c>
      <c r="K380" s="552">
        <v>500</v>
      </c>
      <c r="L380" s="552">
        <v>500</v>
      </c>
      <c r="M380" s="552">
        <v>500</v>
      </c>
      <c r="N380" s="228">
        <f t="shared" si="319"/>
        <v>0</v>
      </c>
    </row>
    <row r="381" spans="1:14" ht="15" customHeight="1" x14ac:dyDescent="0.25">
      <c r="A381" s="946"/>
      <c r="B381" s="913"/>
      <c r="C381" s="940" t="s">
        <v>510</v>
      </c>
      <c r="D381" s="907"/>
      <c r="E381" s="907"/>
      <c r="F381" s="908"/>
      <c r="G381" s="98">
        <f t="shared" ref="G381:M381" si="388">G382</f>
        <v>0</v>
      </c>
      <c r="H381" s="98">
        <f t="shared" si="388"/>
        <v>0</v>
      </c>
      <c r="I381" s="543">
        <f t="shared" si="388"/>
        <v>0</v>
      </c>
      <c r="J381" s="86">
        <f t="shared" si="388"/>
        <v>0</v>
      </c>
      <c r="K381" s="566">
        <f t="shared" si="388"/>
        <v>0</v>
      </c>
      <c r="L381" s="566">
        <f t="shared" si="388"/>
        <v>0</v>
      </c>
      <c r="M381" s="566">
        <f t="shared" si="388"/>
        <v>0</v>
      </c>
      <c r="N381" s="231">
        <f t="shared" si="319"/>
        <v>0</v>
      </c>
    </row>
    <row r="382" spans="1:14" ht="12.15" customHeight="1" x14ac:dyDescent="0.25">
      <c r="A382" s="946"/>
      <c r="B382" s="913"/>
      <c r="C382" s="139">
        <v>637</v>
      </c>
      <c r="D382" s="147" t="s">
        <v>854</v>
      </c>
      <c r="E382" s="141" t="s">
        <v>511</v>
      </c>
      <c r="F382" s="142"/>
      <c r="G382" s="225">
        <v>0</v>
      </c>
      <c r="H382" s="225">
        <v>0</v>
      </c>
      <c r="I382" s="547">
        <v>0</v>
      </c>
      <c r="J382" s="636">
        <v>0</v>
      </c>
      <c r="K382" s="693">
        <v>0</v>
      </c>
      <c r="L382" s="693">
        <v>0</v>
      </c>
      <c r="M382" s="693">
        <v>0</v>
      </c>
      <c r="N382" s="224">
        <f t="shared" si="319"/>
        <v>0</v>
      </c>
    </row>
    <row r="383" spans="1:14" ht="15" customHeight="1" outlineLevel="1" x14ac:dyDescent="0.25">
      <c r="A383" s="946"/>
      <c r="B383" s="913"/>
      <c r="C383" s="915" t="s">
        <v>512</v>
      </c>
      <c r="D383" s="916"/>
      <c r="E383" s="916"/>
      <c r="F383" s="917"/>
      <c r="G383" s="101">
        <f t="shared" ref="G383:M383" si="389">G384</f>
        <v>0</v>
      </c>
      <c r="H383" s="101">
        <f t="shared" si="389"/>
        <v>0</v>
      </c>
      <c r="I383" s="1047">
        <f t="shared" si="389"/>
        <v>0</v>
      </c>
      <c r="J383" s="648">
        <f t="shared" si="389"/>
        <v>0</v>
      </c>
      <c r="K383" s="711">
        <f t="shared" si="389"/>
        <v>0</v>
      </c>
      <c r="L383" s="711">
        <f t="shared" si="389"/>
        <v>0</v>
      </c>
      <c r="M383" s="711">
        <f t="shared" si="389"/>
        <v>0</v>
      </c>
      <c r="N383" s="605">
        <f t="shared" si="319"/>
        <v>0</v>
      </c>
    </row>
    <row r="384" spans="1:14" s="185" customFormat="1" ht="12.15" customHeight="1" outlineLevel="1" x14ac:dyDescent="0.25">
      <c r="A384" s="946"/>
      <c r="B384" s="922"/>
      <c r="C384" s="139">
        <v>637</v>
      </c>
      <c r="D384" s="147" t="s">
        <v>854</v>
      </c>
      <c r="E384" s="141" t="s">
        <v>513</v>
      </c>
      <c r="F384" s="142"/>
      <c r="G384" s="94">
        <v>0</v>
      </c>
      <c r="H384" s="432">
        <v>0</v>
      </c>
      <c r="I384" s="569">
        <v>0</v>
      </c>
      <c r="J384" s="649">
        <v>0</v>
      </c>
      <c r="K384" s="712">
        <v>0</v>
      </c>
      <c r="L384" s="712">
        <v>0</v>
      </c>
      <c r="M384" s="712">
        <v>0</v>
      </c>
      <c r="N384" s="606">
        <f t="shared" si="319"/>
        <v>0</v>
      </c>
    </row>
    <row r="385" spans="1:14" ht="18" customHeight="1" x14ac:dyDescent="0.25">
      <c r="A385" s="946"/>
      <c r="B385" s="924" t="s">
        <v>514</v>
      </c>
      <c r="C385" s="924"/>
      <c r="D385" s="924"/>
      <c r="E385" s="924"/>
      <c r="F385" s="925"/>
      <c r="G385" s="97">
        <f t="shared" ref="G385" si="390">G386+G389</f>
        <v>164000</v>
      </c>
      <c r="H385" s="97">
        <f t="shared" ref="H385:I385" si="391">H386+H389</f>
        <v>164000</v>
      </c>
      <c r="I385" s="546">
        <f t="shared" si="391"/>
        <v>164000</v>
      </c>
      <c r="J385" s="83">
        <f t="shared" ref="J385:K385" si="392">J386+J389</f>
        <v>164000</v>
      </c>
      <c r="K385" s="567">
        <f t="shared" si="392"/>
        <v>164000</v>
      </c>
      <c r="L385" s="567">
        <f t="shared" ref="L385" si="393">L386+L389</f>
        <v>164000</v>
      </c>
      <c r="M385" s="567">
        <f t="shared" ref="M385" si="394">M386+M389</f>
        <v>164000</v>
      </c>
      <c r="N385" s="232">
        <f t="shared" si="319"/>
        <v>0</v>
      </c>
    </row>
    <row r="386" spans="1:14" ht="12.15" customHeight="1" x14ac:dyDescent="0.25">
      <c r="A386" s="946"/>
      <c r="B386" s="912"/>
      <c r="C386" s="139">
        <v>642</v>
      </c>
      <c r="D386" s="166" t="s">
        <v>854</v>
      </c>
      <c r="E386" s="157" t="s">
        <v>515</v>
      </c>
      <c r="F386" s="158"/>
      <c r="G386" s="94">
        <f t="shared" ref="G386" si="395">G387+G388</f>
        <v>164000</v>
      </c>
      <c r="H386" s="94">
        <f t="shared" ref="H386:I386" si="396">H387+H388</f>
        <v>164000</v>
      </c>
      <c r="I386" s="243">
        <f t="shared" si="396"/>
        <v>164000</v>
      </c>
      <c r="J386" s="80">
        <f t="shared" ref="J386:K386" si="397">J387+J388</f>
        <v>164000</v>
      </c>
      <c r="K386" s="242">
        <f t="shared" si="397"/>
        <v>164000</v>
      </c>
      <c r="L386" s="242">
        <f t="shared" ref="L386" si="398">L387+L388</f>
        <v>164000</v>
      </c>
      <c r="M386" s="242">
        <f t="shared" ref="M386" si="399">M387+M388</f>
        <v>164000</v>
      </c>
      <c r="N386" s="227">
        <f t="shared" si="319"/>
        <v>0</v>
      </c>
    </row>
    <row r="387" spans="1:14" ht="12.15" customHeight="1" outlineLevel="1" x14ac:dyDescent="0.25">
      <c r="A387" s="946"/>
      <c r="B387" s="913"/>
      <c r="C387" s="139"/>
      <c r="D387" s="166"/>
      <c r="E387" s="158" t="s">
        <v>516</v>
      </c>
      <c r="F387" s="158"/>
      <c r="G387" s="94">
        <f t="shared" ref="G387:M387" si="400">100000</f>
        <v>100000</v>
      </c>
      <c r="H387" s="94">
        <f t="shared" si="400"/>
        <v>100000</v>
      </c>
      <c r="I387" s="243">
        <f t="shared" si="400"/>
        <v>100000</v>
      </c>
      <c r="J387" s="80">
        <f t="shared" si="400"/>
        <v>100000</v>
      </c>
      <c r="K387" s="242">
        <f t="shared" si="400"/>
        <v>100000</v>
      </c>
      <c r="L387" s="242">
        <f t="shared" si="400"/>
        <v>100000</v>
      </c>
      <c r="M387" s="242">
        <f t="shared" si="400"/>
        <v>100000</v>
      </c>
      <c r="N387" s="227">
        <f t="shared" si="319"/>
        <v>0</v>
      </c>
    </row>
    <row r="388" spans="1:14" ht="12.15" customHeight="1" outlineLevel="1" x14ac:dyDescent="0.25">
      <c r="A388" s="946"/>
      <c r="B388" s="913"/>
      <c r="C388" s="139"/>
      <c r="D388" s="166"/>
      <c r="E388" s="157" t="s">
        <v>517</v>
      </c>
      <c r="F388" s="158"/>
      <c r="G388" s="94">
        <f>64000</f>
        <v>64000</v>
      </c>
      <c r="H388" s="94">
        <f>64000</f>
        <v>64000</v>
      </c>
      <c r="I388" s="243">
        <f>64000</f>
        <v>64000</v>
      </c>
      <c r="J388" s="80">
        <f>64000</f>
        <v>64000</v>
      </c>
      <c r="K388" s="242">
        <f>64000</f>
        <v>64000</v>
      </c>
      <c r="L388" s="242">
        <f>64000</f>
        <v>64000</v>
      </c>
      <c r="M388" s="242">
        <f>64000</f>
        <v>64000</v>
      </c>
      <c r="N388" s="227">
        <f t="shared" si="319"/>
        <v>0</v>
      </c>
    </row>
    <row r="389" spans="1:14" ht="12.15" customHeight="1" x14ac:dyDescent="0.25">
      <c r="A389" s="946"/>
      <c r="B389" s="922"/>
      <c r="C389" s="139">
        <v>633</v>
      </c>
      <c r="D389" s="179" t="s">
        <v>854</v>
      </c>
      <c r="E389" s="141" t="s">
        <v>518</v>
      </c>
      <c r="F389" s="164"/>
      <c r="G389" s="94">
        <v>0</v>
      </c>
      <c r="H389" s="94">
        <v>0</v>
      </c>
      <c r="I389" s="243">
        <v>0</v>
      </c>
      <c r="J389" s="80">
        <v>0</v>
      </c>
      <c r="K389" s="242">
        <v>0</v>
      </c>
      <c r="L389" s="242">
        <v>0</v>
      </c>
      <c r="M389" s="242">
        <v>0</v>
      </c>
      <c r="N389" s="227">
        <f t="shared" ref="N389:N452" si="401">M389-L389</f>
        <v>0</v>
      </c>
    </row>
    <row r="390" spans="1:14" ht="18" customHeight="1" x14ac:dyDescent="0.25">
      <c r="A390" s="946"/>
      <c r="B390" s="909" t="s">
        <v>519</v>
      </c>
      <c r="C390" s="910"/>
      <c r="D390" s="910"/>
      <c r="E390" s="910"/>
      <c r="F390" s="911"/>
      <c r="G390" s="97">
        <f t="shared" ref="G390:M390" si="402">G391</f>
        <v>1000</v>
      </c>
      <c r="H390" s="97">
        <f t="shared" si="402"/>
        <v>1000</v>
      </c>
      <c r="I390" s="546">
        <f t="shared" si="402"/>
        <v>1000</v>
      </c>
      <c r="J390" s="83">
        <f t="shared" si="402"/>
        <v>1000</v>
      </c>
      <c r="K390" s="567">
        <f t="shared" si="402"/>
        <v>1000</v>
      </c>
      <c r="L390" s="567">
        <f t="shared" si="402"/>
        <v>1000</v>
      </c>
      <c r="M390" s="567">
        <f t="shared" si="402"/>
        <v>1000</v>
      </c>
      <c r="N390" s="232">
        <f t="shared" si="401"/>
        <v>0</v>
      </c>
    </row>
    <row r="391" spans="1:14" ht="12.15" customHeight="1" x14ac:dyDescent="0.25">
      <c r="A391" s="947"/>
      <c r="B391" s="364"/>
      <c r="C391" s="340">
        <v>637</v>
      </c>
      <c r="D391" s="341" t="s">
        <v>854</v>
      </c>
      <c r="E391" s="342" t="s">
        <v>520</v>
      </c>
      <c r="F391" s="343"/>
      <c r="G391" s="339">
        <v>1000</v>
      </c>
      <c r="H391" s="339">
        <v>1000</v>
      </c>
      <c r="I391" s="562">
        <v>1000</v>
      </c>
      <c r="J391" s="230">
        <v>1000</v>
      </c>
      <c r="K391" s="577">
        <v>1000</v>
      </c>
      <c r="L391" s="577">
        <v>1000</v>
      </c>
      <c r="M391" s="577">
        <v>1000</v>
      </c>
      <c r="N391" s="236">
        <f t="shared" si="401"/>
        <v>0</v>
      </c>
    </row>
    <row r="392" spans="1:14" s="135" customFormat="1" ht="19.95" customHeight="1" x14ac:dyDescent="0.25">
      <c r="A392" s="928" t="s">
        <v>521</v>
      </c>
      <c r="B392" s="929"/>
      <c r="C392" s="929"/>
      <c r="D392" s="929"/>
      <c r="E392" s="929"/>
      <c r="F392" s="930"/>
      <c r="G392" s="431">
        <f t="shared" ref="G392:L392" si="403">G408+G412+G414+G465</f>
        <v>246280</v>
      </c>
      <c r="H392" s="337">
        <f t="shared" si="403"/>
        <v>246280</v>
      </c>
      <c r="I392" s="559">
        <f t="shared" si="403"/>
        <v>246280</v>
      </c>
      <c r="J392" s="642">
        <f t="shared" si="403"/>
        <v>246280</v>
      </c>
      <c r="K392" s="704">
        <f t="shared" si="403"/>
        <v>246280</v>
      </c>
      <c r="L392" s="704">
        <f t="shared" si="403"/>
        <v>248730</v>
      </c>
      <c r="M392" s="704">
        <f t="shared" ref="M392" si="404">M408+M412+M414+M465</f>
        <v>249330</v>
      </c>
      <c r="N392" s="600">
        <f t="shared" si="401"/>
        <v>600</v>
      </c>
    </row>
    <row r="393" spans="1:14" ht="18" customHeight="1" outlineLevel="1" x14ac:dyDescent="0.25">
      <c r="A393" s="953"/>
      <c r="B393" s="909" t="s">
        <v>522</v>
      </c>
      <c r="C393" s="910"/>
      <c r="D393" s="910"/>
      <c r="E393" s="910"/>
      <c r="F393" s="911"/>
      <c r="G393" s="97">
        <f t="shared" ref="G393:M393" si="405">G394</f>
        <v>0</v>
      </c>
      <c r="H393" s="97">
        <f t="shared" si="405"/>
        <v>0</v>
      </c>
      <c r="I393" s="546">
        <f t="shared" si="405"/>
        <v>0</v>
      </c>
      <c r="J393" s="83">
        <f t="shared" si="405"/>
        <v>0</v>
      </c>
      <c r="K393" s="567">
        <f t="shared" si="405"/>
        <v>0</v>
      </c>
      <c r="L393" s="567">
        <f t="shared" si="405"/>
        <v>0</v>
      </c>
      <c r="M393" s="567">
        <f t="shared" si="405"/>
        <v>0</v>
      </c>
      <c r="N393" s="232">
        <f t="shared" si="401"/>
        <v>0</v>
      </c>
    </row>
    <row r="394" spans="1:14" ht="12.15" customHeight="1" outlineLevel="1" x14ac:dyDescent="0.25">
      <c r="A394" s="954"/>
      <c r="B394" s="176"/>
      <c r="C394" s="139">
        <v>641</v>
      </c>
      <c r="D394" s="147"/>
      <c r="E394" s="141" t="s">
        <v>523</v>
      </c>
      <c r="F394" s="142"/>
      <c r="G394" s="475"/>
      <c r="H394" s="476"/>
      <c r="I394" s="545"/>
      <c r="J394" s="475"/>
      <c r="K394" s="517"/>
      <c r="L394" s="517"/>
      <c r="M394" s="517"/>
      <c r="N394" s="477">
        <f t="shared" si="401"/>
        <v>0</v>
      </c>
    </row>
    <row r="395" spans="1:14" ht="18" customHeight="1" x14ac:dyDescent="0.25">
      <c r="A395" s="954"/>
      <c r="B395" s="909" t="s">
        <v>524</v>
      </c>
      <c r="C395" s="910"/>
      <c r="D395" s="910"/>
      <c r="E395" s="910"/>
      <c r="F395" s="911"/>
      <c r="G395" s="97">
        <f t="shared" ref="G395:M395" si="406">G396</f>
        <v>0</v>
      </c>
      <c r="H395" s="97">
        <f t="shared" si="406"/>
        <v>0</v>
      </c>
      <c r="I395" s="546">
        <f t="shared" si="406"/>
        <v>0</v>
      </c>
      <c r="J395" s="83">
        <f t="shared" si="406"/>
        <v>0</v>
      </c>
      <c r="K395" s="567">
        <f t="shared" si="406"/>
        <v>0</v>
      </c>
      <c r="L395" s="567">
        <f t="shared" si="406"/>
        <v>0</v>
      </c>
      <c r="M395" s="567">
        <f t="shared" si="406"/>
        <v>0</v>
      </c>
      <c r="N395" s="232">
        <f t="shared" si="401"/>
        <v>0</v>
      </c>
    </row>
    <row r="396" spans="1:14" ht="12.15" customHeight="1" x14ac:dyDescent="0.25">
      <c r="A396" s="954"/>
      <c r="B396" s="155"/>
      <c r="C396" s="139">
        <v>641</v>
      </c>
      <c r="D396" s="147" t="s">
        <v>841</v>
      </c>
      <c r="E396" s="141" t="s">
        <v>523</v>
      </c>
      <c r="F396" s="142"/>
      <c r="G396" s="475"/>
      <c r="H396" s="476"/>
      <c r="I396" s="545"/>
      <c r="J396" s="475"/>
      <c r="K396" s="517"/>
      <c r="L396" s="517"/>
      <c r="M396" s="517"/>
      <c r="N396" s="477">
        <f t="shared" si="401"/>
        <v>0</v>
      </c>
    </row>
    <row r="397" spans="1:14" ht="18" customHeight="1" x14ac:dyDescent="0.25">
      <c r="A397" s="954"/>
      <c r="B397" s="909" t="s">
        <v>525</v>
      </c>
      <c r="C397" s="910"/>
      <c r="D397" s="910"/>
      <c r="E397" s="910"/>
      <c r="F397" s="911"/>
      <c r="G397" s="97">
        <f t="shared" ref="G397:M397" si="407">G398</f>
        <v>0</v>
      </c>
      <c r="H397" s="97">
        <f t="shared" si="407"/>
        <v>0</v>
      </c>
      <c r="I397" s="546">
        <f t="shared" si="407"/>
        <v>0</v>
      </c>
      <c r="J397" s="83">
        <f t="shared" si="407"/>
        <v>0</v>
      </c>
      <c r="K397" s="567">
        <f t="shared" si="407"/>
        <v>0</v>
      </c>
      <c r="L397" s="567">
        <f t="shared" si="407"/>
        <v>0</v>
      </c>
      <c r="M397" s="567">
        <f t="shared" si="407"/>
        <v>0</v>
      </c>
      <c r="N397" s="232">
        <f t="shared" si="401"/>
        <v>0</v>
      </c>
    </row>
    <row r="398" spans="1:14" ht="12.15" customHeight="1" x14ac:dyDescent="0.25">
      <c r="A398" s="954"/>
      <c r="B398" s="155"/>
      <c r="C398" s="139">
        <v>641</v>
      </c>
      <c r="D398" s="147" t="s">
        <v>841</v>
      </c>
      <c r="E398" s="141" t="s">
        <v>523</v>
      </c>
      <c r="F398" s="142"/>
      <c r="G398" s="475"/>
      <c r="H398" s="476"/>
      <c r="I398" s="545"/>
      <c r="J398" s="475"/>
      <c r="K398" s="517"/>
      <c r="L398" s="517"/>
      <c r="M398" s="517"/>
      <c r="N398" s="477">
        <f t="shared" si="401"/>
        <v>0</v>
      </c>
    </row>
    <row r="399" spans="1:14" ht="18" customHeight="1" x14ac:dyDescent="0.25">
      <c r="A399" s="954"/>
      <c r="B399" s="909" t="s">
        <v>526</v>
      </c>
      <c r="C399" s="910"/>
      <c r="D399" s="910"/>
      <c r="E399" s="910"/>
      <c r="F399" s="911"/>
      <c r="G399" s="97">
        <f t="shared" ref="G399:M399" si="408">G400</f>
        <v>0</v>
      </c>
      <c r="H399" s="97">
        <f t="shared" si="408"/>
        <v>0</v>
      </c>
      <c r="I399" s="546">
        <f t="shared" si="408"/>
        <v>0</v>
      </c>
      <c r="J399" s="83">
        <f t="shared" si="408"/>
        <v>0</v>
      </c>
      <c r="K399" s="567">
        <f t="shared" si="408"/>
        <v>0</v>
      </c>
      <c r="L399" s="567">
        <f t="shared" si="408"/>
        <v>0</v>
      </c>
      <c r="M399" s="567">
        <f t="shared" si="408"/>
        <v>0</v>
      </c>
      <c r="N399" s="232">
        <f t="shared" si="401"/>
        <v>0</v>
      </c>
    </row>
    <row r="400" spans="1:14" ht="12.15" customHeight="1" x14ac:dyDescent="0.25">
      <c r="A400" s="954"/>
      <c r="B400" s="155"/>
      <c r="C400" s="139">
        <v>641</v>
      </c>
      <c r="D400" s="147" t="s">
        <v>841</v>
      </c>
      <c r="E400" s="141" t="s">
        <v>523</v>
      </c>
      <c r="F400" s="142"/>
      <c r="G400" s="475"/>
      <c r="H400" s="476"/>
      <c r="I400" s="545"/>
      <c r="J400" s="475"/>
      <c r="K400" s="517"/>
      <c r="L400" s="517"/>
      <c r="M400" s="517"/>
      <c r="N400" s="477">
        <f t="shared" si="401"/>
        <v>0</v>
      </c>
    </row>
    <row r="401" spans="1:14" ht="18" customHeight="1" x14ac:dyDescent="0.25">
      <c r="A401" s="954"/>
      <c r="B401" s="909" t="s">
        <v>527</v>
      </c>
      <c r="C401" s="910"/>
      <c r="D401" s="910"/>
      <c r="E401" s="910"/>
      <c r="F401" s="911"/>
      <c r="G401" s="97">
        <f t="shared" ref="G401" si="409">G402+G404+G406</f>
        <v>0</v>
      </c>
      <c r="H401" s="97">
        <f t="shared" ref="H401:I401" si="410">H402+H404+H406</f>
        <v>0</v>
      </c>
      <c r="I401" s="546">
        <f t="shared" si="410"/>
        <v>0</v>
      </c>
      <c r="J401" s="83">
        <f t="shared" ref="J401:K401" si="411">J402+J404+J406</f>
        <v>0</v>
      </c>
      <c r="K401" s="567">
        <f t="shared" si="411"/>
        <v>0</v>
      </c>
      <c r="L401" s="567">
        <f t="shared" ref="L401" si="412">L402+L404+L406</f>
        <v>0</v>
      </c>
      <c r="M401" s="567">
        <f t="shared" ref="M401" si="413">M402+M404+M406</f>
        <v>0</v>
      </c>
      <c r="N401" s="232">
        <f t="shared" si="401"/>
        <v>0</v>
      </c>
    </row>
    <row r="402" spans="1:14" ht="15" customHeight="1" x14ac:dyDescent="0.25">
      <c r="A402" s="954"/>
      <c r="B402" s="912"/>
      <c r="C402" s="940" t="s">
        <v>528</v>
      </c>
      <c r="D402" s="907"/>
      <c r="E402" s="907"/>
      <c r="F402" s="908"/>
      <c r="G402" s="98">
        <f t="shared" ref="G402:M402" si="414">G403</f>
        <v>0</v>
      </c>
      <c r="H402" s="98">
        <f t="shared" si="414"/>
        <v>0</v>
      </c>
      <c r="I402" s="543">
        <f t="shared" si="414"/>
        <v>0</v>
      </c>
      <c r="J402" s="86">
        <f t="shared" si="414"/>
        <v>0</v>
      </c>
      <c r="K402" s="566">
        <f t="shared" si="414"/>
        <v>0</v>
      </c>
      <c r="L402" s="566">
        <f t="shared" si="414"/>
        <v>0</v>
      </c>
      <c r="M402" s="566">
        <f t="shared" si="414"/>
        <v>0</v>
      </c>
      <c r="N402" s="231">
        <f t="shared" si="401"/>
        <v>0</v>
      </c>
    </row>
    <row r="403" spans="1:14" ht="12.15" customHeight="1" x14ac:dyDescent="0.25">
      <c r="A403" s="954"/>
      <c r="B403" s="913"/>
      <c r="C403" s="168">
        <v>633</v>
      </c>
      <c r="D403" s="140" t="s">
        <v>840</v>
      </c>
      <c r="E403" s="142" t="s">
        <v>529</v>
      </c>
      <c r="F403" s="142"/>
      <c r="G403" s="475"/>
      <c r="H403" s="476"/>
      <c r="I403" s="545"/>
      <c r="J403" s="475"/>
      <c r="K403" s="517"/>
      <c r="L403" s="517"/>
      <c r="M403" s="517"/>
      <c r="N403" s="477">
        <f t="shared" si="401"/>
        <v>0</v>
      </c>
    </row>
    <row r="404" spans="1:14" ht="15" customHeight="1" x14ac:dyDescent="0.25">
      <c r="A404" s="954"/>
      <c r="B404" s="913"/>
      <c r="C404" s="940" t="s">
        <v>530</v>
      </c>
      <c r="D404" s="907"/>
      <c r="E404" s="907"/>
      <c r="F404" s="908"/>
      <c r="G404" s="98">
        <f t="shared" ref="G404:M404" si="415">G405</f>
        <v>0</v>
      </c>
      <c r="H404" s="98">
        <f t="shared" si="415"/>
        <v>0</v>
      </c>
      <c r="I404" s="543">
        <f t="shared" si="415"/>
        <v>0</v>
      </c>
      <c r="J404" s="86">
        <f t="shared" si="415"/>
        <v>0</v>
      </c>
      <c r="K404" s="566">
        <f t="shared" si="415"/>
        <v>0</v>
      </c>
      <c r="L404" s="566">
        <f t="shared" si="415"/>
        <v>0</v>
      </c>
      <c r="M404" s="566">
        <f t="shared" si="415"/>
        <v>0</v>
      </c>
      <c r="N404" s="231">
        <f t="shared" si="401"/>
        <v>0</v>
      </c>
    </row>
    <row r="405" spans="1:14" ht="12.15" customHeight="1" x14ac:dyDescent="0.25">
      <c r="A405" s="954"/>
      <c r="B405" s="913"/>
      <c r="C405" s="139">
        <v>637</v>
      </c>
      <c r="D405" s="147" t="s">
        <v>843</v>
      </c>
      <c r="E405" s="142" t="s">
        <v>531</v>
      </c>
      <c r="F405" s="142"/>
      <c r="G405" s="475"/>
      <c r="H405" s="476"/>
      <c r="I405" s="545"/>
      <c r="J405" s="475"/>
      <c r="K405" s="517"/>
      <c r="L405" s="517"/>
      <c r="M405" s="517"/>
      <c r="N405" s="477">
        <f t="shared" si="401"/>
        <v>0</v>
      </c>
    </row>
    <row r="406" spans="1:14" ht="15" customHeight="1" outlineLevel="1" x14ac:dyDescent="0.25">
      <c r="A406" s="954"/>
      <c r="B406" s="913"/>
      <c r="C406" s="940" t="s">
        <v>532</v>
      </c>
      <c r="D406" s="907"/>
      <c r="E406" s="907"/>
      <c r="F406" s="908"/>
      <c r="G406" s="98">
        <f t="shared" ref="G406:M406" si="416">G407</f>
        <v>0</v>
      </c>
      <c r="H406" s="98">
        <f t="shared" si="416"/>
        <v>0</v>
      </c>
      <c r="I406" s="543">
        <f t="shared" si="416"/>
        <v>0</v>
      </c>
      <c r="J406" s="86">
        <f t="shared" si="416"/>
        <v>0</v>
      </c>
      <c r="K406" s="566">
        <f t="shared" si="416"/>
        <v>0</v>
      </c>
      <c r="L406" s="566">
        <f t="shared" si="416"/>
        <v>0</v>
      </c>
      <c r="M406" s="566">
        <f t="shared" si="416"/>
        <v>0</v>
      </c>
      <c r="N406" s="231">
        <f t="shared" si="401"/>
        <v>0</v>
      </c>
    </row>
    <row r="407" spans="1:14" ht="12.15" customHeight="1" outlineLevel="1" x14ac:dyDescent="0.25">
      <c r="A407" s="954"/>
      <c r="B407" s="922"/>
      <c r="C407" s="139">
        <v>637</v>
      </c>
      <c r="D407" s="147" t="s">
        <v>841</v>
      </c>
      <c r="E407" s="142" t="s">
        <v>533</v>
      </c>
      <c r="F407" s="142"/>
      <c r="G407" s="475"/>
      <c r="H407" s="476"/>
      <c r="I407" s="545"/>
      <c r="J407" s="475"/>
      <c r="K407" s="517"/>
      <c r="L407" s="517"/>
      <c r="M407" s="517"/>
      <c r="N407" s="477">
        <f t="shared" si="401"/>
        <v>0</v>
      </c>
    </row>
    <row r="408" spans="1:14" ht="18" customHeight="1" x14ac:dyDescent="0.25">
      <c r="A408" s="954"/>
      <c r="B408" s="938" t="s">
        <v>534</v>
      </c>
      <c r="C408" s="938"/>
      <c r="D408" s="938"/>
      <c r="E408" s="938"/>
      <c r="F408" s="939"/>
      <c r="G408" s="102">
        <f t="shared" ref="G408:M408" si="417">G409</f>
        <v>5500</v>
      </c>
      <c r="H408" s="102">
        <f t="shared" si="417"/>
        <v>5500</v>
      </c>
      <c r="I408" s="550">
        <f t="shared" si="417"/>
        <v>5500</v>
      </c>
      <c r="J408" s="631">
        <f t="shared" si="417"/>
        <v>5500</v>
      </c>
      <c r="K408" s="695">
        <f t="shared" si="417"/>
        <v>5500</v>
      </c>
      <c r="L408" s="695">
        <f t="shared" si="417"/>
        <v>7950</v>
      </c>
      <c r="M408" s="695">
        <f t="shared" si="417"/>
        <v>8550</v>
      </c>
      <c r="N408" s="237">
        <f t="shared" si="401"/>
        <v>600</v>
      </c>
    </row>
    <row r="409" spans="1:14" ht="12.15" customHeight="1" x14ac:dyDescent="0.25">
      <c r="A409" s="954"/>
      <c r="B409" s="941"/>
      <c r="C409" s="168">
        <v>637</v>
      </c>
      <c r="D409" s="366" t="s">
        <v>841</v>
      </c>
      <c r="E409" s="367" t="s">
        <v>322</v>
      </c>
      <c r="F409" s="348"/>
      <c r="G409" s="120">
        <f t="shared" ref="G409" si="418">G410+G411</f>
        <v>5500</v>
      </c>
      <c r="H409" s="120">
        <f t="shared" ref="H409:I409" si="419">H410+H411</f>
        <v>5500</v>
      </c>
      <c r="I409" s="549">
        <f t="shared" si="419"/>
        <v>5500</v>
      </c>
      <c r="J409" s="82">
        <f t="shared" ref="J409:K409" si="420">J410+J411</f>
        <v>5500</v>
      </c>
      <c r="K409" s="241">
        <f t="shared" si="420"/>
        <v>5500</v>
      </c>
      <c r="L409" s="241">
        <f t="shared" ref="L409" si="421">L410+L411</f>
        <v>7950</v>
      </c>
      <c r="M409" s="241">
        <f t="shared" ref="M409" si="422">M410+M411</f>
        <v>8550</v>
      </c>
      <c r="N409" s="229">
        <f t="shared" si="401"/>
        <v>600</v>
      </c>
    </row>
    <row r="410" spans="1:14" ht="12.15" customHeight="1" outlineLevel="1" x14ac:dyDescent="0.25">
      <c r="A410" s="954"/>
      <c r="B410" s="942"/>
      <c r="C410" s="139"/>
      <c r="D410" s="156"/>
      <c r="E410" s="349" t="s">
        <v>535</v>
      </c>
      <c r="F410" s="348"/>
      <c r="G410" s="94">
        <v>3000</v>
      </c>
      <c r="H410" s="94">
        <v>3000</v>
      </c>
      <c r="I410" s="549">
        <v>3000</v>
      </c>
      <c r="J410" s="82">
        <v>3000</v>
      </c>
      <c r="K410" s="241">
        <v>3000</v>
      </c>
      <c r="L410" s="241">
        <f>3000+2450</f>
        <v>5450</v>
      </c>
      <c r="M410" s="241">
        <f>3000+2450+600</f>
        <v>6050</v>
      </c>
      <c r="N410" s="229">
        <f t="shared" si="401"/>
        <v>600</v>
      </c>
    </row>
    <row r="411" spans="1:14" ht="12.15" customHeight="1" outlineLevel="1" x14ac:dyDescent="0.25">
      <c r="A411" s="954"/>
      <c r="B411" s="943"/>
      <c r="C411" s="139"/>
      <c r="D411" s="140"/>
      <c r="E411" s="181" t="s">
        <v>536</v>
      </c>
      <c r="F411" s="218"/>
      <c r="G411" s="94">
        <v>2500</v>
      </c>
      <c r="H411" s="94">
        <v>2500</v>
      </c>
      <c r="I411" s="549">
        <v>2500</v>
      </c>
      <c r="J411" s="82">
        <v>2500</v>
      </c>
      <c r="K411" s="241">
        <v>2500</v>
      </c>
      <c r="L411" s="241">
        <v>2500</v>
      </c>
      <c r="M411" s="241">
        <v>2500</v>
      </c>
      <c r="N411" s="229">
        <f t="shared" si="401"/>
        <v>0</v>
      </c>
    </row>
    <row r="412" spans="1:14" ht="18" customHeight="1" x14ac:dyDescent="0.25">
      <c r="A412" s="954"/>
      <c r="B412" s="924" t="s">
        <v>537</v>
      </c>
      <c r="C412" s="924"/>
      <c r="D412" s="924"/>
      <c r="E412" s="924"/>
      <c r="F412" s="925"/>
      <c r="G412" s="97">
        <f t="shared" ref="G412:M412" si="423">G413</f>
        <v>0</v>
      </c>
      <c r="H412" s="97">
        <f t="shared" si="423"/>
        <v>0</v>
      </c>
      <c r="I412" s="546">
        <f t="shared" si="423"/>
        <v>0</v>
      </c>
      <c r="J412" s="83">
        <f t="shared" si="423"/>
        <v>0</v>
      </c>
      <c r="K412" s="567">
        <f t="shared" si="423"/>
        <v>0</v>
      </c>
      <c r="L412" s="567">
        <f t="shared" si="423"/>
        <v>0</v>
      </c>
      <c r="M412" s="567">
        <f t="shared" si="423"/>
        <v>0</v>
      </c>
      <c r="N412" s="232">
        <f t="shared" si="401"/>
        <v>0</v>
      </c>
    </row>
    <row r="413" spans="1:14" ht="12.15" customHeight="1" x14ac:dyDescent="0.25">
      <c r="A413" s="954"/>
      <c r="B413" s="180"/>
      <c r="C413" s="139">
        <v>637</v>
      </c>
      <c r="D413" s="147" t="s">
        <v>841</v>
      </c>
      <c r="E413" s="142" t="s">
        <v>538</v>
      </c>
      <c r="F413" s="142"/>
      <c r="G413" s="94">
        <v>0</v>
      </c>
      <c r="H413" s="94">
        <v>0</v>
      </c>
      <c r="I413" s="243">
        <v>0</v>
      </c>
      <c r="J413" s="80">
        <v>0</v>
      </c>
      <c r="K413" s="242">
        <v>0</v>
      </c>
      <c r="L413" s="242">
        <v>0</v>
      </c>
      <c r="M413" s="242">
        <v>0</v>
      </c>
      <c r="N413" s="227">
        <f t="shared" si="401"/>
        <v>0</v>
      </c>
    </row>
    <row r="414" spans="1:14" ht="18" customHeight="1" x14ac:dyDescent="0.25">
      <c r="A414" s="955"/>
      <c r="B414" s="938" t="s">
        <v>780</v>
      </c>
      <c r="C414" s="938"/>
      <c r="D414" s="938"/>
      <c r="E414" s="938"/>
      <c r="F414" s="939"/>
      <c r="G414" s="102">
        <f t="shared" ref="G414:L414" si="424">G415+G423+G431+G438+G446+G450+G459</f>
        <v>236130</v>
      </c>
      <c r="H414" s="102">
        <f t="shared" si="424"/>
        <v>236130</v>
      </c>
      <c r="I414" s="550">
        <f t="shared" si="424"/>
        <v>236130</v>
      </c>
      <c r="J414" s="631">
        <f t="shared" si="424"/>
        <v>236130</v>
      </c>
      <c r="K414" s="695">
        <f t="shared" si="424"/>
        <v>236130</v>
      </c>
      <c r="L414" s="695">
        <f t="shared" si="424"/>
        <v>236130</v>
      </c>
      <c r="M414" s="695">
        <f t="shared" ref="M414" si="425">M415+M423+M431+M438+M446+M450+M459</f>
        <v>236130</v>
      </c>
      <c r="N414" s="237">
        <f t="shared" si="401"/>
        <v>0</v>
      </c>
    </row>
    <row r="415" spans="1:14" ht="15" customHeight="1" x14ac:dyDescent="0.25">
      <c r="A415" s="955"/>
      <c r="B415" s="912"/>
      <c r="C415" s="940" t="s">
        <v>781</v>
      </c>
      <c r="D415" s="907"/>
      <c r="E415" s="907"/>
      <c r="F415" s="908"/>
      <c r="G415" s="98">
        <f t="shared" ref="G415:M415" si="426">G416</f>
        <v>21000</v>
      </c>
      <c r="H415" s="86">
        <f t="shared" si="426"/>
        <v>21000</v>
      </c>
      <c r="I415" s="543">
        <f t="shared" si="426"/>
        <v>21000</v>
      </c>
      <c r="J415" s="86">
        <f t="shared" si="426"/>
        <v>21000</v>
      </c>
      <c r="K415" s="566">
        <f t="shared" si="426"/>
        <v>21000</v>
      </c>
      <c r="L415" s="566">
        <f t="shared" si="426"/>
        <v>21000</v>
      </c>
      <c r="M415" s="566">
        <f t="shared" si="426"/>
        <v>21000</v>
      </c>
      <c r="N415" s="231">
        <f t="shared" si="401"/>
        <v>0</v>
      </c>
    </row>
    <row r="416" spans="1:14" ht="12.15" customHeight="1" x14ac:dyDescent="0.25">
      <c r="A416" s="955"/>
      <c r="B416" s="913"/>
      <c r="C416" s="184">
        <v>641</v>
      </c>
      <c r="D416" s="166" t="s">
        <v>841</v>
      </c>
      <c r="E416" s="149" t="s">
        <v>523</v>
      </c>
      <c r="F416" s="142"/>
      <c r="G416" s="120">
        <f t="shared" ref="G416:L416" si="427">SUM(G417:G422)</f>
        <v>21000</v>
      </c>
      <c r="H416" s="144">
        <f t="shared" si="427"/>
        <v>21000</v>
      </c>
      <c r="I416" s="570">
        <f t="shared" si="427"/>
        <v>21000</v>
      </c>
      <c r="J416" s="154">
        <f t="shared" si="427"/>
        <v>21000</v>
      </c>
      <c r="K416" s="175">
        <f t="shared" si="427"/>
        <v>21000</v>
      </c>
      <c r="L416" s="175">
        <f t="shared" si="427"/>
        <v>21000</v>
      </c>
      <c r="M416" s="175">
        <f t="shared" ref="M416" si="428">SUM(M417:M422)</f>
        <v>21000</v>
      </c>
      <c r="N416" s="608">
        <f t="shared" si="401"/>
        <v>0</v>
      </c>
    </row>
    <row r="417" spans="1:14" ht="12.15" customHeight="1" outlineLevel="1" x14ac:dyDescent="0.25">
      <c r="A417" s="955"/>
      <c r="B417" s="913"/>
      <c r="C417" s="184"/>
      <c r="D417" s="156"/>
      <c r="E417" s="149"/>
      <c r="F417" s="507" t="s">
        <v>353</v>
      </c>
      <c r="G417" s="143">
        <v>850</v>
      </c>
      <c r="H417" s="80">
        <v>850</v>
      </c>
      <c r="I417" s="549">
        <v>850</v>
      </c>
      <c r="J417" s="82">
        <v>850</v>
      </c>
      <c r="K417" s="241">
        <v>850</v>
      </c>
      <c r="L417" s="241">
        <v>850</v>
      </c>
      <c r="M417" s="241">
        <v>850</v>
      </c>
      <c r="N417" s="229">
        <f t="shared" si="401"/>
        <v>0</v>
      </c>
    </row>
    <row r="418" spans="1:14" ht="12.15" customHeight="1" outlineLevel="1" x14ac:dyDescent="0.25">
      <c r="A418" s="955"/>
      <c r="B418" s="913"/>
      <c r="C418" s="184"/>
      <c r="D418" s="156"/>
      <c r="E418" s="149"/>
      <c r="F418" s="507" t="s">
        <v>782</v>
      </c>
      <c r="G418" s="143">
        <f t="shared" ref="G418:M418" si="429">900+20000</f>
        <v>20900</v>
      </c>
      <c r="H418" s="80">
        <f t="shared" si="429"/>
        <v>20900</v>
      </c>
      <c r="I418" s="549">
        <f t="shared" si="429"/>
        <v>20900</v>
      </c>
      <c r="J418" s="82">
        <f t="shared" si="429"/>
        <v>20900</v>
      </c>
      <c r="K418" s="241">
        <f t="shared" si="429"/>
        <v>20900</v>
      </c>
      <c r="L418" s="241">
        <f t="shared" si="429"/>
        <v>20900</v>
      </c>
      <c r="M418" s="241">
        <f t="shared" si="429"/>
        <v>20900</v>
      </c>
      <c r="N418" s="229">
        <f t="shared" si="401"/>
        <v>0</v>
      </c>
    </row>
    <row r="419" spans="1:14" ht="12.15" customHeight="1" outlineLevel="1" x14ac:dyDescent="0.25">
      <c r="A419" s="955"/>
      <c r="B419" s="913"/>
      <c r="C419" s="184"/>
      <c r="D419" s="156"/>
      <c r="E419" s="149"/>
      <c r="F419" s="507" t="s">
        <v>783</v>
      </c>
      <c r="G419" s="143">
        <v>40800</v>
      </c>
      <c r="H419" s="80">
        <v>40800</v>
      </c>
      <c r="I419" s="549">
        <v>40800</v>
      </c>
      <c r="J419" s="82">
        <v>40800</v>
      </c>
      <c r="K419" s="241">
        <v>40800</v>
      </c>
      <c r="L419" s="241">
        <v>40800</v>
      </c>
      <c r="M419" s="241">
        <v>40800</v>
      </c>
      <c r="N419" s="229">
        <f t="shared" si="401"/>
        <v>0</v>
      </c>
    </row>
    <row r="420" spans="1:14" ht="12.15" customHeight="1" outlineLevel="1" x14ac:dyDescent="0.25">
      <c r="A420" s="955"/>
      <c r="B420" s="913"/>
      <c r="C420" s="184"/>
      <c r="D420" s="156"/>
      <c r="E420" s="149"/>
      <c r="F420" s="507" t="s">
        <v>322</v>
      </c>
      <c r="G420" s="143">
        <v>12450</v>
      </c>
      <c r="H420" s="80">
        <v>12450</v>
      </c>
      <c r="I420" s="549">
        <v>12450</v>
      </c>
      <c r="J420" s="82">
        <v>12450</v>
      </c>
      <c r="K420" s="241">
        <v>12450</v>
      </c>
      <c r="L420" s="241">
        <v>12450</v>
      </c>
      <c r="M420" s="241">
        <v>12450</v>
      </c>
      <c r="N420" s="229">
        <f t="shared" si="401"/>
        <v>0</v>
      </c>
    </row>
    <row r="421" spans="1:14" ht="12.15" customHeight="1" outlineLevel="1" x14ac:dyDescent="0.25">
      <c r="A421" s="955"/>
      <c r="B421" s="913"/>
      <c r="C421" s="184"/>
      <c r="D421" s="156"/>
      <c r="E421" s="149"/>
      <c r="F421" s="507" t="s">
        <v>784</v>
      </c>
      <c r="G421" s="143">
        <v>32000</v>
      </c>
      <c r="H421" s="80">
        <v>32000</v>
      </c>
      <c r="I421" s="549">
        <v>32000</v>
      </c>
      <c r="J421" s="82">
        <v>32000</v>
      </c>
      <c r="K421" s="241">
        <v>32000</v>
      </c>
      <c r="L421" s="241">
        <v>32000</v>
      </c>
      <c r="M421" s="241">
        <v>32000</v>
      </c>
      <c r="N421" s="229">
        <f t="shared" si="401"/>
        <v>0</v>
      </c>
    </row>
    <row r="422" spans="1:14" ht="12.15" customHeight="1" outlineLevel="1" x14ac:dyDescent="0.25">
      <c r="A422" s="955"/>
      <c r="B422" s="913"/>
      <c r="C422" s="184"/>
      <c r="D422" s="156"/>
      <c r="E422" s="149"/>
      <c r="F422" s="507" t="s">
        <v>785</v>
      </c>
      <c r="G422" s="94">
        <f t="shared" ref="G422:M422" si="430">-53000-33000</f>
        <v>-86000</v>
      </c>
      <c r="H422" s="80">
        <f t="shared" si="430"/>
        <v>-86000</v>
      </c>
      <c r="I422" s="549">
        <f t="shared" si="430"/>
        <v>-86000</v>
      </c>
      <c r="J422" s="82">
        <f t="shared" si="430"/>
        <v>-86000</v>
      </c>
      <c r="K422" s="241">
        <f t="shared" si="430"/>
        <v>-86000</v>
      </c>
      <c r="L422" s="241">
        <f t="shared" si="430"/>
        <v>-86000</v>
      </c>
      <c r="M422" s="241">
        <f t="shared" si="430"/>
        <v>-86000</v>
      </c>
      <c r="N422" s="229">
        <f t="shared" si="401"/>
        <v>0</v>
      </c>
    </row>
    <row r="423" spans="1:14" ht="15" customHeight="1" x14ac:dyDescent="0.25">
      <c r="A423" s="955"/>
      <c r="B423" s="913"/>
      <c r="C423" s="926" t="s">
        <v>786</v>
      </c>
      <c r="D423" s="927"/>
      <c r="E423" s="907"/>
      <c r="F423" s="908"/>
      <c r="G423" s="98">
        <f t="shared" ref="G423:M423" si="431">G424</f>
        <v>51100</v>
      </c>
      <c r="H423" s="86">
        <f t="shared" si="431"/>
        <v>51100</v>
      </c>
      <c r="I423" s="543">
        <f t="shared" si="431"/>
        <v>51100</v>
      </c>
      <c r="J423" s="86">
        <f t="shared" si="431"/>
        <v>51100</v>
      </c>
      <c r="K423" s="566">
        <f t="shared" si="431"/>
        <v>51100</v>
      </c>
      <c r="L423" s="566">
        <f t="shared" si="431"/>
        <v>51100</v>
      </c>
      <c r="M423" s="566">
        <f t="shared" si="431"/>
        <v>51100</v>
      </c>
      <c r="N423" s="231">
        <f t="shared" si="401"/>
        <v>0</v>
      </c>
    </row>
    <row r="424" spans="1:14" ht="12.15" customHeight="1" x14ac:dyDescent="0.25">
      <c r="A424" s="955"/>
      <c r="B424" s="913"/>
      <c r="C424" s="353">
        <v>641</v>
      </c>
      <c r="D424" s="140" t="s">
        <v>841</v>
      </c>
      <c r="E424" s="509" t="s">
        <v>523</v>
      </c>
      <c r="F424" s="142"/>
      <c r="G424" s="120">
        <f t="shared" ref="G424:L424" si="432">SUM(G425:G430)</f>
        <v>51100</v>
      </c>
      <c r="H424" s="144">
        <f t="shared" si="432"/>
        <v>51100</v>
      </c>
      <c r="I424" s="570">
        <f t="shared" si="432"/>
        <v>51100</v>
      </c>
      <c r="J424" s="154">
        <f t="shared" si="432"/>
        <v>51100</v>
      </c>
      <c r="K424" s="175">
        <f t="shared" si="432"/>
        <v>51100</v>
      </c>
      <c r="L424" s="175">
        <f t="shared" si="432"/>
        <v>51100</v>
      </c>
      <c r="M424" s="175">
        <f t="shared" ref="M424" si="433">SUM(M425:M430)</f>
        <v>51100</v>
      </c>
      <c r="N424" s="608">
        <f t="shared" si="401"/>
        <v>0</v>
      </c>
    </row>
    <row r="425" spans="1:14" ht="12.15" customHeight="1" outlineLevel="1" x14ac:dyDescent="0.25">
      <c r="A425" s="955"/>
      <c r="B425" s="913"/>
      <c r="C425" s="144"/>
      <c r="D425" s="144"/>
      <c r="E425" s="149"/>
      <c r="F425" s="508" t="s">
        <v>787</v>
      </c>
      <c r="G425" s="143">
        <v>1900</v>
      </c>
      <c r="H425" s="144">
        <v>1900</v>
      </c>
      <c r="I425" s="570">
        <v>1900</v>
      </c>
      <c r="J425" s="154">
        <v>1900</v>
      </c>
      <c r="K425" s="175">
        <v>1900</v>
      </c>
      <c r="L425" s="175">
        <v>1900</v>
      </c>
      <c r="M425" s="175">
        <v>1900</v>
      </c>
      <c r="N425" s="608">
        <f t="shared" si="401"/>
        <v>0</v>
      </c>
    </row>
    <row r="426" spans="1:14" ht="12.15" customHeight="1" outlineLevel="1" x14ac:dyDescent="0.25">
      <c r="A426" s="955"/>
      <c r="B426" s="913"/>
      <c r="C426" s="144"/>
      <c r="D426" s="144"/>
      <c r="E426" s="149"/>
      <c r="F426" s="508" t="s">
        <v>353</v>
      </c>
      <c r="G426" s="143">
        <v>750</v>
      </c>
      <c r="H426" s="144">
        <v>750</v>
      </c>
      <c r="I426" s="570">
        <v>750</v>
      </c>
      <c r="J426" s="154">
        <v>750</v>
      </c>
      <c r="K426" s="175">
        <v>750</v>
      </c>
      <c r="L426" s="175">
        <v>750</v>
      </c>
      <c r="M426" s="175">
        <v>750</v>
      </c>
      <c r="N426" s="608">
        <f t="shared" si="401"/>
        <v>0</v>
      </c>
    </row>
    <row r="427" spans="1:14" ht="12.15" customHeight="1" outlineLevel="1" x14ac:dyDescent="0.25">
      <c r="A427" s="955"/>
      <c r="B427" s="913"/>
      <c r="C427" s="144"/>
      <c r="D427" s="144"/>
      <c r="E427" s="149"/>
      <c r="F427" s="508" t="s">
        <v>782</v>
      </c>
      <c r="G427" s="143">
        <v>11340</v>
      </c>
      <c r="H427" s="144">
        <v>11340</v>
      </c>
      <c r="I427" s="570">
        <v>11340</v>
      </c>
      <c r="J427" s="154">
        <v>11340</v>
      </c>
      <c r="K427" s="175">
        <v>11340</v>
      </c>
      <c r="L427" s="175">
        <v>11340</v>
      </c>
      <c r="M427" s="175">
        <v>11340</v>
      </c>
      <c r="N427" s="608">
        <f t="shared" si="401"/>
        <v>0</v>
      </c>
    </row>
    <row r="428" spans="1:14" ht="12.15" customHeight="1" outlineLevel="1" x14ac:dyDescent="0.25">
      <c r="A428" s="955"/>
      <c r="B428" s="913"/>
      <c r="C428" s="144"/>
      <c r="D428" s="144"/>
      <c r="E428" s="149"/>
      <c r="F428" s="508" t="s">
        <v>322</v>
      </c>
      <c r="G428" s="143">
        <v>1020</v>
      </c>
      <c r="H428" s="144">
        <v>1020</v>
      </c>
      <c r="I428" s="570">
        <v>1020</v>
      </c>
      <c r="J428" s="154">
        <v>1020</v>
      </c>
      <c r="K428" s="175">
        <v>1020</v>
      </c>
      <c r="L428" s="175">
        <v>1020</v>
      </c>
      <c r="M428" s="175">
        <v>1020</v>
      </c>
      <c r="N428" s="608">
        <f t="shared" si="401"/>
        <v>0</v>
      </c>
    </row>
    <row r="429" spans="1:14" ht="12.15" customHeight="1" outlineLevel="1" x14ac:dyDescent="0.25">
      <c r="A429" s="955"/>
      <c r="B429" s="913"/>
      <c r="C429" s="144"/>
      <c r="D429" s="144"/>
      <c r="E429" s="149"/>
      <c r="F429" s="508" t="s">
        <v>481</v>
      </c>
      <c r="G429" s="143">
        <v>37890</v>
      </c>
      <c r="H429" s="144">
        <v>37890</v>
      </c>
      <c r="I429" s="570">
        <v>37890</v>
      </c>
      <c r="J429" s="154">
        <v>37890</v>
      </c>
      <c r="K429" s="175">
        <v>37890</v>
      </c>
      <c r="L429" s="175">
        <v>37890</v>
      </c>
      <c r="M429" s="175">
        <v>37890</v>
      </c>
      <c r="N429" s="608">
        <f t="shared" si="401"/>
        <v>0</v>
      </c>
    </row>
    <row r="430" spans="1:14" ht="12.15" customHeight="1" outlineLevel="1" x14ac:dyDescent="0.25">
      <c r="A430" s="955"/>
      <c r="B430" s="913"/>
      <c r="C430" s="144"/>
      <c r="D430" s="144"/>
      <c r="E430" s="149"/>
      <c r="F430" s="508" t="s">
        <v>785</v>
      </c>
      <c r="G430" s="94">
        <v>-1800</v>
      </c>
      <c r="H430" s="80">
        <v>-1800</v>
      </c>
      <c r="I430" s="549">
        <v>-1800</v>
      </c>
      <c r="J430" s="82">
        <v>-1800</v>
      </c>
      <c r="K430" s="241">
        <v>-1800</v>
      </c>
      <c r="L430" s="241">
        <v>-1800</v>
      </c>
      <c r="M430" s="241">
        <v>-1800</v>
      </c>
      <c r="N430" s="229">
        <f t="shared" si="401"/>
        <v>0</v>
      </c>
    </row>
    <row r="431" spans="1:14" ht="15" customHeight="1" x14ac:dyDescent="0.25">
      <c r="A431" s="955"/>
      <c r="B431" s="913"/>
      <c r="C431" s="926" t="s">
        <v>788</v>
      </c>
      <c r="D431" s="927"/>
      <c r="E431" s="907"/>
      <c r="F431" s="908"/>
      <c r="G431" s="98">
        <f t="shared" ref="G431:M431" si="434">G432</f>
        <v>27470</v>
      </c>
      <c r="H431" s="86">
        <f t="shared" si="434"/>
        <v>27470</v>
      </c>
      <c r="I431" s="543">
        <f t="shared" si="434"/>
        <v>27470</v>
      </c>
      <c r="J431" s="86">
        <f t="shared" si="434"/>
        <v>27470</v>
      </c>
      <c r="K431" s="566">
        <f t="shared" si="434"/>
        <v>27470</v>
      </c>
      <c r="L431" s="566">
        <f t="shared" si="434"/>
        <v>27470</v>
      </c>
      <c r="M431" s="566">
        <f t="shared" si="434"/>
        <v>27470</v>
      </c>
      <c r="N431" s="231">
        <f t="shared" si="401"/>
        <v>0</v>
      </c>
    </row>
    <row r="432" spans="1:14" ht="12.15" customHeight="1" x14ac:dyDescent="0.25">
      <c r="A432" s="955"/>
      <c r="B432" s="913"/>
      <c r="C432" s="353">
        <v>641</v>
      </c>
      <c r="D432" s="140" t="s">
        <v>841</v>
      </c>
      <c r="E432" s="157" t="s">
        <v>523</v>
      </c>
      <c r="F432" s="158"/>
      <c r="G432" s="120">
        <f t="shared" ref="G432:L432" si="435">SUM(G433:G437)</f>
        <v>27470</v>
      </c>
      <c r="H432" s="144">
        <f t="shared" si="435"/>
        <v>27470</v>
      </c>
      <c r="I432" s="570">
        <f t="shared" si="435"/>
        <v>27470</v>
      </c>
      <c r="J432" s="154">
        <f t="shared" si="435"/>
        <v>27470</v>
      </c>
      <c r="K432" s="175">
        <f t="shared" si="435"/>
        <v>27470</v>
      </c>
      <c r="L432" s="175">
        <f t="shared" si="435"/>
        <v>27470</v>
      </c>
      <c r="M432" s="175">
        <f t="shared" ref="M432" si="436">SUM(M433:M437)</f>
        <v>27470</v>
      </c>
      <c r="N432" s="608">
        <f t="shared" si="401"/>
        <v>0</v>
      </c>
    </row>
    <row r="433" spans="1:14" ht="12.15" customHeight="1" outlineLevel="1" x14ac:dyDescent="0.25">
      <c r="A433" s="955"/>
      <c r="B433" s="913"/>
      <c r="C433" s="510"/>
      <c r="D433" s="140"/>
      <c r="E433" s="150"/>
      <c r="F433" s="348" t="s">
        <v>782</v>
      </c>
      <c r="G433" s="82">
        <v>6900</v>
      </c>
      <c r="H433" s="144">
        <v>6900</v>
      </c>
      <c r="I433" s="570">
        <v>6900</v>
      </c>
      <c r="J433" s="154">
        <v>6900</v>
      </c>
      <c r="K433" s="175">
        <v>6900</v>
      </c>
      <c r="L433" s="175">
        <v>6900</v>
      </c>
      <c r="M433" s="175">
        <v>6900</v>
      </c>
      <c r="N433" s="608">
        <f t="shared" si="401"/>
        <v>0</v>
      </c>
    </row>
    <row r="434" spans="1:14" ht="12.15" customHeight="1" outlineLevel="1" x14ac:dyDescent="0.25">
      <c r="A434" s="955"/>
      <c r="B434" s="913"/>
      <c r="C434" s="510"/>
      <c r="D434" s="140"/>
      <c r="E434" s="175"/>
      <c r="F434" s="348" t="s">
        <v>353</v>
      </c>
      <c r="G434" s="82">
        <v>150</v>
      </c>
      <c r="H434" s="144">
        <v>150</v>
      </c>
      <c r="I434" s="570">
        <v>150</v>
      </c>
      <c r="J434" s="154">
        <v>150</v>
      </c>
      <c r="K434" s="175">
        <v>150</v>
      </c>
      <c r="L434" s="175">
        <v>150</v>
      </c>
      <c r="M434" s="175">
        <v>150</v>
      </c>
      <c r="N434" s="608">
        <f t="shared" si="401"/>
        <v>0</v>
      </c>
    </row>
    <row r="435" spans="1:14" ht="12.15" customHeight="1" outlineLevel="1" x14ac:dyDescent="0.2">
      <c r="A435" s="955"/>
      <c r="B435" s="913"/>
      <c r="C435" s="511"/>
      <c r="D435" s="140"/>
      <c r="E435" s="175"/>
      <c r="F435" s="348" t="s">
        <v>322</v>
      </c>
      <c r="G435" s="82">
        <v>1210</v>
      </c>
      <c r="H435" s="144">
        <v>1210</v>
      </c>
      <c r="I435" s="570">
        <v>1210</v>
      </c>
      <c r="J435" s="154">
        <v>1210</v>
      </c>
      <c r="K435" s="175">
        <v>1210</v>
      </c>
      <c r="L435" s="175">
        <v>1210</v>
      </c>
      <c r="M435" s="175">
        <v>1210</v>
      </c>
      <c r="N435" s="608">
        <f t="shared" si="401"/>
        <v>0</v>
      </c>
    </row>
    <row r="436" spans="1:14" ht="12.15" customHeight="1" outlineLevel="1" x14ac:dyDescent="0.25">
      <c r="A436" s="955"/>
      <c r="B436" s="913"/>
      <c r="C436" s="510"/>
      <c r="D436" s="140"/>
      <c r="E436" s="175"/>
      <c r="F436" s="348" t="s">
        <v>481</v>
      </c>
      <c r="G436" s="82">
        <v>19360</v>
      </c>
      <c r="H436" s="144">
        <v>19360</v>
      </c>
      <c r="I436" s="570">
        <v>19360</v>
      </c>
      <c r="J436" s="154">
        <v>19360</v>
      </c>
      <c r="K436" s="175">
        <v>19360</v>
      </c>
      <c r="L436" s="175">
        <v>19360</v>
      </c>
      <c r="M436" s="175">
        <v>19360</v>
      </c>
      <c r="N436" s="608">
        <f t="shared" si="401"/>
        <v>0</v>
      </c>
    </row>
    <row r="437" spans="1:14" ht="12.15" customHeight="1" outlineLevel="1" x14ac:dyDescent="0.25">
      <c r="A437" s="955"/>
      <c r="B437" s="913"/>
      <c r="C437" s="510"/>
      <c r="D437" s="140"/>
      <c r="E437" s="175"/>
      <c r="F437" s="348" t="s">
        <v>785</v>
      </c>
      <c r="G437" s="120">
        <v>-150</v>
      </c>
      <c r="H437" s="82">
        <v>-150</v>
      </c>
      <c r="I437" s="549">
        <v>-150</v>
      </c>
      <c r="J437" s="82">
        <v>-150</v>
      </c>
      <c r="K437" s="241">
        <v>-150</v>
      </c>
      <c r="L437" s="241">
        <v>-150</v>
      </c>
      <c r="M437" s="241">
        <v>-150</v>
      </c>
      <c r="N437" s="229">
        <f t="shared" si="401"/>
        <v>0</v>
      </c>
    </row>
    <row r="438" spans="1:14" ht="15" customHeight="1" x14ac:dyDescent="0.25">
      <c r="A438" s="955"/>
      <c r="B438" s="913"/>
      <c r="C438" s="926" t="s">
        <v>789</v>
      </c>
      <c r="D438" s="927"/>
      <c r="E438" s="907"/>
      <c r="F438" s="908"/>
      <c r="G438" s="98">
        <f t="shared" ref="G438:M438" si="437">G439</f>
        <v>18100</v>
      </c>
      <c r="H438" s="86">
        <f t="shared" si="437"/>
        <v>18100</v>
      </c>
      <c r="I438" s="543">
        <f t="shared" si="437"/>
        <v>18100</v>
      </c>
      <c r="J438" s="86">
        <f t="shared" si="437"/>
        <v>18100</v>
      </c>
      <c r="K438" s="566">
        <f t="shared" si="437"/>
        <v>18100</v>
      </c>
      <c r="L438" s="566">
        <f t="shared" si="437"/>
        <v>18100</v>
      </c>
      <c r="M438" s="566">
        <f t="shared" si="437"/>
        <v>18100</v>
      </c>
      <c r="N438" s="231">
        <f t="shared" si="401"/>
        <v>0</v>
      </c>
    </row>
    <row r="439" spans="1:14" ht="12.15" customHeight="1" x14ac:dyDescent="0.25">
      <c r="A439" s="955"/>
      <c r="B439" s="913"/>
      <c r="C439" s="353">
        <v>641</v>
      </c>
      <c r="D439" s="162" t="s">
        <v>841</v>
      </c>
      <c r="E439" s="1043" t="s">
        <v>523</v>
      </c>
      <c r="F439" s="164"/>
      <c r="G439" s="96">
        <f t="shared" ref="G439" si="438">SUM(G440:G445)</f>
        <v>18100</v>
      </c>
      <c r="H439" s="145">
        <f t="shared" ref="H439:I439" si="439">SUM(H440:H445)</f>
        <v>18100</v>
      </c>
      <c r="I439" s="1046">
        <f t="shared" si="439"/>
        <v>18100</v>
      </c>
      <c r="J439" s="145">
        <f t="shared" ref="J439:K439" si="440">SUM(J440:J445)</f>
        <v>18100</v>
      </c>
      <c r="K439" s="700">
        <f t="shared" si="440"/>
        <v>18100</v>
      </c>
      <c r="L439" s="700">
        <f t="shared" ref="L439" si="441">SUM(L440:L445)</f>
        <v>18100</v>
      </c>
      <c r="M439" s="700">
        <f t="shared" ref="M439" si="442">SUM(M440:M445)</f>
        <v>18100</v>
      </c>
      <c r="N439" s="737">
        <f t="shared" si="401"/>
        <v>0</v>
      </c>
    </row>
    <row r="440" spans="1:14" ht="12.15" customHeight="1" outlineLevel="1" x14ac:dyDescent="0.25">
      <c r="A440" s="955"/>
      <c r="B440" s="913"/>
      <c r="C440" s="353"/>
      <c r="D440" s="140"/>
      <c r="E440" s="243"/>
      <c r="F440" s="507" t="s">
        <v>353</v>
      </c>
      <c r="G440" s="144">
        <v>140</v>
      </c>
      <c r="H440" s="144">
        <v>140</v>
      </c>
      <c r="I440" s="144">
        <v>140</v>
      </c>
      <c r="J440" s="144">
        <v>140</v>
      </c>
      <c r="K440" s="743">
        <v>140</v>
      </c>
      <c r="L440" s="144">
        <v>140</v>
      </c>
      <c r="M440" s="700">
        <v>140</v>
      </c>
      <c r="N440" s="738">
        <f t="shared" si="401"/>
        <v>0</v>
      </c>
    </row>
    <row r="441" spans="1:14" ht="12.15" customHeight="1" outlineLevel="1" x14ac:dyDescent="0.25">
      <c r="A441" s="955"/>
      <c r="B441" s="913"/>
      <c r="C441" s="353"/>
      <c r="D441" s="140"/>
      <c r="E441" s="243"/>
      <c r="F441" s="507" t="s">
        <v>782</v>
      </c>
      <c r="G441" s="144">
        <v>3700</v>
      </c>
      <c r="H441" s="80">
        <v>3700</v>
      </c>
      <c r="I441" s="1043">
        <v>3700</v>
      </c>
      <c r="J441" s="635">
        <v>3700</v>
      </c>
      <c r="K441" s="80">
        <v>3700</v>
      </c>
      <c r="L441" s="242">
        <v>3700</v>
      </c>
      <c r="M441" s="242">
        <v>3700</v>
      </c>
      <c r="N441" s="227">
        <f t="shared" si="401"/>
        <v>0</v>
      </c>
    </row>
    <row r="442" spans="1:14" ht="12.15" customHeight="1" outlineLevel="1" x14ac:dyDescent="0.25">
      <c r="A442" s="955"/>
      <c r="B442" s="913"/>
      <c r="C442" s="353"/>
      <c r="D442" s="140"/>
      <c r="E442" s="243"/>
      <c r="F442" s="507" t="s">
        <v>322</v>
      </c>
      <c r="G442" s="144">
        <v>1230</v>
      </c>
      <c r="H442" s="144">
        <v>1230</v>
      </c>
      <c r="I442" s="743">
        <v>1230</v>
      </c>
      <c r="J442" s="144">
        <v>1230</v>
      </c>
      <c r="K442" s="145">
        <v>1230</v>
      </c>
      <c r="L442" s="700">
        <v>1230</v>
      </c>
      <c r="M442" s="700">
        <v>1230</v>
      </c>
      <c r="N442" s="738">
        <f t="shared" si="401"/>
        <v>0</v>
      </c>
    </row>
    <row r="443" spans="1:14" ht="12.15" customHeight="1" outlineLevel="1" x14ac:dyDescent="0.25">
      <c r="A443" s="955"/>
      <c r="B443" s="913"/>
      <c r="C443" s="353"/>
      <c r="D443" s="140"/>
      <c r="E443" s="243"/>
      <c r="F443" s="507" t="s">
        <v>481</v>
      </c>
      <c r="G443" s="144">
        <v>17030</v>
      </c>
      <c r="H443" s="80">
        <v>17030</v>
      </c>
      <c r="I443" s="81">
        <v>17030</v>
      </c>
      <c r="J443" s="80">
        <v>17030</v>
      </c>
      <c r="K443" s="81">
        <v>17030</v>
      </c>
      <c r="L443" s="552">
        <v>17030</v>
      </c>
      <c r="M443" s="552">
        <v>17030</v>
      </c>
      <c r="N443" s="228">
        <f t="shared" si="401"/>
        <v>0</v>
      </c>
    </row>
    <row r="444" spans="1:14" ht="12.15" customHeight="1" outlineLevel="1" x14ac:dyDescent="0.25">
      <c r="A444" s="955"/>
      <c r="B444" s="913"/>
      <c r="C444" s="353"/>
      <c r="D444" s="140"/>
      <c r="E444" s="243"/>
      <c r="F444" s="507" t="s">
        <v>790</v>
      </c>
      <c r="G444" s="144">
        <v>4000</v>
      </c>
      <c r="H444" s="144">
        <v>4000</v>
      </c>
      <c r="I444" s="144">
        <v>4000</v>
      </c>
      <c r="J444" s="144">
        <v>4000</v>
      </c>
      <c r="K444" s="144">
        <v>4000</v>
      </c>
      <c r="L444" s="150">
        <v>4000</v>
      </c>
      <c r="M444" s="150">
        <v>4000</v>
      </c>
      <c r="N444" s="737">
        <f t="shared" si="401"/>
        <v>0</v>
      </c>
    </row>
    <row r="445" spans="1:14" ht="12.15" customHeight="1" outlineLevel="1" x14ac:dyDescent="0.25">
      <c r="A445" s="955"/>
      <c r="B445" s="913"/>
      <c r="C445" s="353"/>
      <c r="D445" s="190"/>
      <c r="E445" s="1043"/>
      <c r="F445" s="512" t="s">
        <v>785</v>
      </c>
      <c r="G445" s="165">
        <v>-8000</v>
      </c>
      <c r="H445" s="145">
        <v>-8000</v>
      </c>
      <c r="I445" s="144">
        <v>-8000</v>
      </c>
      <c r="J445" s="145">
        <v>-8000</v>
      </c>
      <c r="K445" s="700">
        <v>-8000</v>
      </c>
      <c r="L445" s="700">
        <v>-8000</v>
      </c>
      <c r="M445" s="700">
        <v>-8000</v>
      </c>
      <c r="N445" s="738">
        <f t="shared" si="401"/>
        <v>0</v>
      </c>
    </row>
    <row r="446" spans="1:14" ht="15" customHeight="1" x14ac:dyDescent="0.25">
      <c r="A446" s="955"/>
      <c r="B446" s="913"/>
      <c r="C446" s="926" t="s">
        <v>791</v>
      </c>
      <c r="D446" s="927"/>
      <c r="E446" s="907"/>
      <c r="F446" s="908"/>
      <c r="G446" s="98">
        <f t="shared" ref="G446:M446" si="443">G447</f>
        <v>6000</v>
      </c>
      <c r="H446" s="86">
        <f t="shared" si="443"/>
        <v>6000</v>
      </c>
      <c r="I446" s="543">
        <f t="shared" si="443"/>
        <v>6000</v>
      </c>
      <c r="J446" s="86">
        <f t="shared" si="443"/>
        <v>6000</v>
      </c>
      <c r="K446" s="566">
        <f t="shared" si="443"/>
        <v>6000</v>
      </c>
      <c r="L446" s="566">
        <f t="shared" si="443"/>
        <v>6000</v>
      </c>
      <c r="M446" s="566">
        <f t="shared" si="443"/>
        <v>6000</v>
      </c>
      <c r="N446" s="231">
        <f t="shared" si="401"/>
        <v>0</v>
      </c>
    </row>
    <row r="447" spans="1:14" ht="12.15" customHeight="1" x14ac:dyDescent="0.25">
      <c r="A447" s="955"/>
      <c r="B447" s="913"/>
      <c r="C447" s="353">
        <v>641</v>
      </c>
      <c r="D447" s="140" t="s">
        <v>841</v>
      </c>
      <c r="E447" s="157" t="s">
        <v>523</v>
      </c>
      <c r="F447" s="142"/>
      <c r="G447" s="120">
        <f t="shared" ref="G447:L447" si="444">SUM(G448:G449)</f>
        <v>6000</v>
      </c>
      <c r="H447" s="144">
        <f t="shared" si="444"/>
        <v>6000</v>
      </c>
      <c r="I447" s="570">
        <f t="shared" si="444"/>
        <v>6000</v>
      </c>
      <c r="J447" s="154">
        <f t="shared" si="444"/>
        <v>6000</v>
      </c>
      <c r="K447" s="175">
        <f t="shared" si="444"/>
        <v>6000</v>
      </c>
      <c r="L447" s="175">
        <f t="shared" si="444"/>
        <v>6000</v>
      </c>
      <c r="M447" s="175">
        <f t="shared" ref="M447" si="445">SUM(M448:M449)</f>
        <v>6000</v>
      </c>
      <c r="N447" s="608">
        <f t="shared" si="401"/>
        <v>0</v>
      </c>
    </row>
    <row r="448" spans="1:14" ht="12.15" customHeight="1" outlineLevel="1" x14ac:dyDescent="0.25">
      <c r="A448" s="955"/>
      <c r="B448" s="913"/>
      <c r="C448" s="353"/>
      <c r="D448" s="140"/>
      <c r="E448" s="349"/>
      <c r="F448" s="218" t="s">
        <v>792</v>
      </c>
      <c r="G448" s="82">
        <v>6200</v>
      </c>
      <c r="H448" s="82">
        <v>6200</v>
      </c>
      <c r="I448" s="549">
        <v>6200</v>
      </c>
      <c r="J448" s="82">
        <v>6200</v>
      </c>
      <c r="K448" s="241">
        <v>6200</v>
      </c>
      <c r="L448" s="241">
        <v>6200</v>
      </c>
      <c r="M448" s="241">
        <v>6200</v>
      </c>
      <c r="N448" s="229">
        <f t="shared" si="401"/>
        <v>0</v>
      </c>
    </row>
    <row r="449" spans="1:14" ht="12.15" customHeight="1" outlineLevel="1" x14ac:dyDescent="0.25">
      <c r="A449" s="955"/>
      <c r="B449" s="913"/>
      <c r="C449" s="353"/>
      <c r="D449" s="140"/>
      <c r="E449" s="349"/>
      <c r="F449" s="218" t="s">
        <v>785</v>
      </c>
      <c r="G449" s="120">
        <v>-200</v>
      </c>
      <c r="H449" s="82">
        <v>-200</v>
      </c>
      <c r="I449" s="549">
        <v>-200</v>
      </c>
      <c r="J449" s="82">
        <v>-200</v>
      </c>
      <c r="K449" s="241">
        <v>-200</v>
      </c>
      <c r="L449" s="241">
        <v>-200</v>
      </c>
      <c r="M449" s="241">
        <v>-200</v>
      </c>
      <c r="N449" s="229">
        <f t="shared" si="401"/>
        <v>0</v>
      </c>
    </row>
    <row r="450" spans="1:14" ht="15" customHeight="1" x14ac:dyDescent="0.25">
      <c r="A450" s="955"/>
      <c r="B450" s="913"/>
      <c r="C450" s="926" t="s">
        <v>793</v>
      </c>
      <c r="D450" s="927"/>
      <c r="E450" s="907"/>
      <c r="F450" s="908"/>
      <c r="G450" s="98">
        <f t="shared" ref="G450:M450" si="446">G451</f>
        <v>112460</v>
      </c>
      <c r="H450" s="86">
        <f t="shared" si="446"/>
        <v>112460</v>
      </c>
      <c r="I450" s="543">
        <f t="shared" si="446"/>
        <v>112460</v>
      </c>
      <c r="J450" s="86">
        <f t="shared" si="446"/>
        <v>112460</v>
      </c>
      <c r="K450" s="566">
        <f t="shared" si="446"/>
        <v>112460</v>
      </c>
      <c r="L450" s="566">
        <f t="shared" si="446"/>
        <v>112460</v>
      </c>
      <c r="M450" s="566">
        <f t="shared" si="446"/>
        <v>112460</v>
      </c>
      <c r="N450" s="231">
        <f t="shared" si="401"/>
        <v>0</v>
      </c>
    </row>
    <row r="451" spans="1:14" ht="12.15" customHeight="1" x14ac:dyDescent="0.25">
      <c r="A451" s="955"/>
      <c r="B451" s="913"/>
      <c r="C451" s="184">
        <v>641</v>
      </c>
      <c r="D451" s="147" t="s">
        <v>841</v>
      </c>
      <c r="E451" s="241" t="s">
        <v>523</v>
      </c>
      <c r="F451" s="142"/>
      <c r="G451" s="120">
        <f t="shared" ref="G451:L451" si="447">SUM(G452:G458)</f>
        <v>112460</v>
      </c>
      <c r="H451" s="82">
        <f t="shared" si="447"/>
        <v>112460</v>
      </c>
      <c r="I451" s="549">
        <f t="shared" si="447"/>
        <v>112460</v>
      </c>
      <c r="J451" s="82">
        <f t="shared" si="447"/>
        <v>112460</v>
      </c>
      <c r="K451" s="241">
        <f t="shared" si="447"/>
        <v>112460</v>
      </c>
      <c r="L451" s="241">
        <f t="shared" si="447"/>
        <v>112460</v>
      </c>
      <c r="M451" s="241">
        <f t="shared" ref="M451" si="448">SUM(M452:M458)</f>
        <v>112460</v>
      </c>
      <c r="N451" s="229">
        <f t="shared" si="401"/>
        <v>0</v>
      </c>
    </row>
    <row r="452" spans="1:14" ht="12.15" customHeight="1" outlineLevel="1" x14ac:dyDescent="0.25">
      <c r="A452" s="955"/>
      <c r="B452" s="913"/>
      <c r="C452" s="184"/>
      <c r="D452" s="147"/>
      <c r="E452" s="242"/>
      <c r="F452" s="218" t="s">
        <v>353</v>
      </c>
      <c r="G452" s="120">
        <v>2000</v>
      </c>
      <c r="H452" s="82">
        <v>2000</v>
      </c>
      <c r="I452" s="549">
        <v>2000</v>
      </c>
      <c r="J452" s="82">
        <v>2000</v>
      </c>
      <c r="K452" s="241">
        <v>2000</v>
      </c>
      <c r="L452" s="241">
        <v>2000</v>
      </c>
      <c r="M452" s="241">
        <v>2000</v>
      </c>
      <c r="N452" s="229">
        <f t="shared" si="401"/>
        <v>0</v>
      </c>
    </row>
    <row r="453" spans="1:14" ht="12.15" customHeight="1" outlineLevel="1" x14ac:dyDescent="0.25">
      <c r="A453" s="955"/>
      <c r="B453" s="913"/>
      <c r="C453" s="184"/>
      <c r="D453" s="147"/>
      <c r="E453" s="241"/>
      <c r="F453" s="218" t="s">
        <v>782</v>
      </c>
      <c r="G453" s="120">
        <f t="shared" ref="G453:M453" si="449">26210-20000</f>
        <v>6210</v>
      </c>
      <c r="H453" s="82">
        <f t="shared" si="449"/>
        <v>6210</v>
      </c>
      <c r="I453" s="549">
        <f t="shared" si="449"/>
        <v>6210</v>
      </c>
      <c r="J453" s="82">
        <f t="shared" si="449"/>
        <v>6210</v>
      </c>
      <c r="K453" s="241">
        <f t="shared" si="449"/>
        <v>6210</v>
      </c>
      <c r="L453" s="241">
        <f t="shared" si="449"/>
        <v>6210</v>
      </c>
      <c r="M453" s="241">
        <f t="shared" si="449"/>
        <v>6210</v>
      </c>
      <c r="N453" s="229">
        <f t="shared" ref="N453:N517" si="450">M453-L453</f>
        <v>0</v>
      </c>
    </row>
    <row r="454" spans="1:14" ht="12.15" customHeight="1" outlineLevel="1" x14ac:dyDescent="0.25">
      <c r="A454" s="955"/>
      <c r="B454" s="913"/>
      <c r="C454" s="184"/>
      <c r="D454" s="147"/>
      <c r="E454" s="241"/>
      <c r="F454" s="218" t="s">
        <v>322</v>
      </c>
      <c r="G454" s="120">
        <v>4130</v>
      </c>
      <c r="H454" s="82">
        <v>4130</v>
      </c>
      <c r="I454" s="549">
        <v>4130</v>
      </c>
      <c r="J454" s="82">
        <v>4130</v>
      </c>
      <c r="K454" s="241">
        <v>4130</v>
      </c>
      <c r="L454" s="241">
        <v>4130</v>
      </c>
      <c r="M454" s="241">
        <v>4130</v>
      </c>
      <c r="N454" s="229">
        <f t="shared" si="450"/>
        <v>0</v>
      </c>
    </row>
    <row r="455" spans="1:14" ht="12.15" customHeight="1" outlineLevel="1" x14ac:dyDescent="0.25">
      <c r="A455" s="955"/>
      <c r="B455" s="913"/>
      <c r="C455" s="184"/>
      <c r="D455" s="147"/>
      <c r="E455" s="241"/>
      <c r="F455" s="218" t="s">
        <v>481</v>
      </c>
      <c r="G455" s="120">
        <v>101720</v>
      </c>
      <c r="H455" s="82">
        <v>101720</v>
      </c>
      <c r="I455" s="549">
        <v>101720</v>
      </c>
      <c r="J455" s="82">
        <v>101720</v>
      </c>
      <c r="K455" s="241">
        <v>101720</v>
      </c>
      <c r="L455" s="241">
        <v>101720</v>
      </c>
      <c r="M455" s="241">
        <v>101720</v>
      </c>
      <c r="N455" s="229">
        <f t="shared" si="450"/>
        <v>0</v>
      </c>
    </row>
    <row r="456" spans="1:14" ht="12.15" customHeight="1" outlineLevel="1" x14ac:dyDescent="0.25">
      <c r="A456" s="955"/>
      <c r="B456" s="913"/>
      <c r="C456" s="184"/>
      <c r="D456" s="147"/>
      <c r="E456" s="241"/>
      <c r="F456" s="218" t="s">
        <v>794</v>
      </c>
      <c r="G456" s="120">
        <v>3000</v>
      </c>
      <c r="H456" s="82">
        <v>3000</v>
      </c>
      <c r="I456" s="549">
        <v>3000</v>
      </c>
      <c r="J456" s="82">
        <v>3000</v>
      </c>
      <c r="K456" s="241">
        <v>3000</v>
      </c>
      <c r="L456" s="241">
        <v>3000</v>
      </c>
      <c r="M456" s="241">
        <v>3000</v>
      </c>
      <c r="N456" s="229">
        <f t="shared" si="450"/>
        <v>0</v>
      </c>
    </row>
    <row r="457" spans="1:14" ht="12.15" customHeight="1" outlineLevel="1" x14ac:dyDescent="0.25">
      <c r="A457" s="955"/>
      <c r="B457" s="913"/>
      <c r="C457" s="184"/>
      <c r="D457" s="147"/>
      <c r="E457" s="241"/>
      <c r="F457" s="218" t="s">
        <v>795</v>
      </c>
      <c r="G457" s="120">
        <v>0</v>
      </c>
      <c r="H457" s="82">
        <v>0</v>
      </c>
      <c r="I457" s="549">
        <v>0</v>
      </c>
      <c r="J457" s="82">
        <v>0</v>
      </c>
      <c r="K457" s="241">
        <v>0</v>
      </c>
      <c r="L457" s="241">
        <v>0</v>
      </c>
      <c r="M457" s="241">
        <v>0</v>
      </c>
      <c r="N457" s="229">
        <f t="shared" si="450"/>
        <v>0</v>
      </c>
    </row>
    <row r="458" spans="1:14" ht="12" customHeight="1" outlineLevel="1" x14ac:dyDescent="0.25">
      <c r="A458" s="955"/>
      <c r="B458" s="913"/>
      <c r="C458" s="184"/>
      <c r="D458" s="147"/>
      <c r="E458" s="241"/>
      <c r="F458" s="218" t="s">
        <v>785</v>
      </c>
      <c r="G458" s="120">
        <v>-4600</v>
      </c>
      <c r="H458" s="82">
        <v>-4600</v>
      </c>
      <c r="I458" s="549">
        <v>-4600</v>
      </c>
      <c r="J458" s="82">
        <v>-4600</v>
      </c>
      <c r="K458" s="241">
        <v>-4600</v>
      </c>
      <c r="L458" s="241">
        <v>-4600</v>
      </c>
      <c r="M458" s="241">
        <v>-4600</v>
      </c>
      <c r="N458" s="229">
        <f t="shared" si="450"/>
        <v>0</v>
      </c>
    </row>
    <row r="459" spans="1:14" ht="15" customHeight="1" outlineLevel="1" x14ac:dyDescent="0.25">
      <c r="A459" s="955"/>
      <c r="B459" s="913"/>
      <c r="C459" s="926" t="s">
        <v>796</v>
      </c>
      <c r="D459" s="907"/>
      <c r="E459" s="907"/>
      <c r="F459" s="908"/>
      <c r="G459" s="98">
        <f t="shared" ref="G459:M459" si="451">G460</f>
        <v>0</v>
      </c>
      <c r="H459" s="86">
        <f t="shared" si="451"/>
        <v>0</v>
      </c>
      <c r="I459" s="543">
        <f t="shared" si="451"/>
        <v>0</v>
      </c>
      <c r="J459" s="86">
        <f t="shared" si="451"/>
        <v>0</v>
      </c>
      <c r="K459" s="566">
        <f t="shared" si="451"/>
        <v>0</v>
      </c>
      <c r="L459" s="566">
        <f t="shared" si="451"/>
        <v>0</v>
      </c>
      <c r="M459" s="566">
        <f t="shared" si="451"/>
        <v>0</v>
      </c>
      <c r="N459" s="231">
        <f t="shared" si="450"/>
        <v>0</v>
      </c>
    </row>
    <row r="460" spans="1:14" ht="12" customHeight="1" outlineLevel="1" x14ac:dyDescent="0.25">
      <c r="A460" s="955"/>
      <c r="B460" s="913"/>
      <c r="C460" s="184">
        <v>641</v>
      </c>
      <c r="D460" s="147"/>
      <c r="E460" s="175" t="s">
        <v>523</v>
      </c>
      <c r="F460" s="142"/>
      <c r="G460" s="120">
        <f t="shared" ref="G460:L460" si="452">SUM(G461:G464)</f>
        <v>0</v>
      </c>
      <c r="H460" s="82">
        <f t="shared" si="452"/>
        <v>0</v>
      </c>
      <c r="I460" s="549">
        <f t="shared" si="452"/>
        <v>0</v>
      </c>
      <c r="J460" s="82">
        <f t="shared" si="452"/>
        <v>0</v>
      </c>
      <c r="K460" s="241">
        <f t="shared" si="452"/>
        <v>0</v>
      </c>
      <c r="L460" s="241">
        <f t="shared" si="452"/>
        <v>0</v>
      </c>
      <c r="M460" s="241">
        <f t="shared" ref="M460" si="453">SUM(M461:M464)</f>
        <v>0</v>
      </c>
      <c r="N460" s="229">
        <f t="shared" si="450"/>
        <v>0</v>
      </c>
    </row>
    <row r="461" spans="1:14" ht="12.15" customHeight="1" outlineLevel="1" x14ac:dyDescent="0.25">
      <c r="A461" s="955"/>
      <c r="B461" s="913"/>
      <c r="C461" s="184"/>
      <c r="D461" s="147"/>
      <c r="E461" s="150"/>
      <c r="F461" s="218" t="s">
        <v>782</v>
      </c>
      <c r="G461" s="120">
        <v>17675</v>
      </c>
      <c r="H461" s="82">
        <v>17675</v>
      </c>
      <c r="I461" s="549">
        <v>17675</v>
      </c>
      <c r="J461" s="82">
        <v>17675</v>
      </c>
      <c r="K461" s="241">
        <v>17675</v>
      </c>
      <c r="L461" s="241">
        <v>17675</v>
      </c>
      <c r="M461" s="241">
        <v>17675</v>
      </c>
      <c r="N461" s="229">
        <f t="shared" si="450"/>
        <v>0</v>
      </c>
    </row>
    <row r="462" spans="1:14" ht="12.15" customHeight="1" outlineLevel="1" x14ac:dyDescent="0.25">
      <c r="A462" s="955"/>
      <c r="B462" s="913"/>
      <c r="C462" s="184"/>
      <c r="D462" s="147"/>
      <c r="E462" s="175"/>
      <c r="F462" s="218" t="s">
        <v>797</v>
      </c>
      <c r="G462" s="120">
        <v>1155</v>
      </c>
      <c r="H462" s="82">
        <v>1155</v>
      </c>
      <c r="I462" s="549">
        <v>1155</v>
      </c>
      <c r="J462" s="82">
        <v>1155</v>
      </c>
      <c r="K462" s="241">
        <v>1155</v>
      </c>
      <c r="L462" s="241">
        <v>1155</v>
      </c>
      <c r="M462" s="241">
        <v>1155</v>
      </c>
      <c r="N462" s="229">
        <f t="shared" si="450"/>
        <v>0</v>
      </c>
    </row>
    <row r="463" spans="1:14" ht="12.15" customHeight="1" outlineLevel="1" x14ac:dyDescent="0.25">
      <c r="A463" s="955"/>
      <c r="B463" s="913"/>
      <c r="C463" s="184"/>
      <c r="D463" s="147"/>
      <c r="E463" s="175"/>
      <c r="F463" s="218" t="s">
        <v>481</v>
      </c>
      <c r="G463" s="120">
        <v>22370</v>
      </c>
      <c r="H463" s="82">
        <v>22370</v>
      </c>
      <c r="I463" s="549">
        <v>22370</v>
      </c>
      <c r="J463" s="82">
        <v>22370</v>
      </c>
      <c r="K463" s="241">
        <v>22370</v>
      </c>
      <c r="L463" s="241">
        <v>22370</v>
      </c>
      <c r="M463" s="241">
        <v>22370</v>
      </c>
      <c r="N463" s="229">
        <f t="shared" si="450"/>
        <v>0</v>
      </c>
    </row>
    <row r="464" spans="1:14" ht="12.15" customHeight="1" outlineLevel="1" x14ac:dyDescent="0.25">
      <c r="A464" s="955"/>
      <c r="B464" s="922"/>
      <c r="C464" s="184"/>
      <c r="D464" s="147"/>
      <c r="E464" s="175"/>
      <c r="F464" s="218" t="s">
        <v>798</v>
      </c>
      <c r="G464" s="120">
        <v>-41200</v>
      </c>
      <c r="H464" s="82">
        <v>-41200</v>
      </c>
      <c r="I464" s="549">
        <v>-41200</v>
      </c>
      <c r="J464" s="82">
        <v>-41200</v>
      </c>
      <c r="K464" s="241">
        <v>-41200</v>
      </c>
      <c r="L464" s="241">
        <v>-41200</v>
      </c>
      <c r="M464" s="241">
        <v>-41200</v>
      </c>
      <c r="N464" s="229">
        <f t="shared" si="450"/>
        <v>0</v>
      </c>
    </row>
    <row r="465" spans="1:14" ht="18" customHeight="1" x14ac:dyDescent="0.25">
      <c r="A465" s="955"/>
      <c r="B465" s="924" t="s">
        <v>799</v>
      </c>
      <c r="C465" s="924"/>
      <c r="D465" s="924"/>
      <c r="E465" s="924"/>
      <c r="F465" s="925"/>
      <c r="G465" s="97">
        <f t="shared" ref="G465:M465" si="454">G466</f>
        <v>4650</v>
      </c>
      <c r="H465" s="83">
        <f t="shared" si="454"/>
        <v>4650</v>
      </c>
      <c r="I465" s="546">
        <f t="shared" si="454"/>
        <v>4650</v>
      </c>
      <c r="J465" s="83">
        <f t="shared" si="454"/>
        <v>4650</v>
      </c>
      <c r="K465" s="567">
        <f t="shared" si="454"/>
        <v>4650</v>
      </c>
      <c r="L465" s="567">
        <f t="shared" si="454"/>
        <v>4650</v>
      </c>
      <c r="M465" s="567">
        <f t="shared" si="454"/>
        <v>4650</v>
      </c>
      <c r="N465" s="232">
        <f t="shared" si="450"/>
        <v>0</v>
      </c>
    </row>
    <row r="466" spans="1:14" ht="12.15" customHeight="1" x14ac:dyDescent="0.25">
      <c r="A466" s="955"/>
      <c r="B466" s="912"/>
      <c r="C466" s="353">
        <v>641</v>
      </c>
      <c r="D466" s="140" t="s">
        <v>841</v>
      </c>
      <c r="E466" s="157" t="s">
        <v>523</v>
      </c>
      <c r="F466" s="142"/>
      <c r="G466" s="120">
        <f t="shared" ref="G466:L466" si="455">SUM(G467:G470)</f>
        <v>4650</v>
      </c>
      <c r="H466" s="154">
        <f t="shared" si="455"/>
        <v>4650</v>
      </c>
      <c r="I466" s="570">
        <f t="shared" si="455"/>
        <v>4650</v>
      </c>
      <c r="J466" s="154">
        <f t="shared" si="455"/>
        <v>4650</v>
      </c>
      <c r="K466" s="175">
        <f t="shared" si="455"/>
        <v>4650</v>
      </c>
      <c r="L466" s="175">
        <f t="shared" si="455"/>
        <v>4650</v>
      </c>
      <c r="M466" s="175">
        <f t="shared" ref="M466" si="456">SUM(M467:M470)</f>
        <v>4650</v>
      </c>
      <c r="N466" s="608">
        <f t="shared" si="450"/>
        <v>0</v>
      </c>
    </row>
    <row r="467" spans="1:14" ht="12.15" customHeight="1" outlineLevel="1" x14ac:dyDescent="0.25">
      <c r="A467" s="955"/>
      <c r="B467" s="913"/>
      <c r="C467" s="353"/>
      <c r="D467" s="140"/>
      <c r="E467" s="242"/>
      <c r="F467" s="512" t="s">
        <v>782</v>
      </c>
      <c r="G467" s="154">
        <v>2900</v>
      </c>
      <c r="H467" s="154">
        <v>2900</v>
      </c>
      <c r="I467" s="570">
        <v>2900</v>
      </c>
      <c r="J467" s="154">
        <v>2900</v>
      </c>
      <c r="K467" s="175">
        <v>2900</v>
      </c>
      <c r="L467" s="175">
        <v>2900</v>
      </c>
      <c r="M467" s="175">
        <v>2900</v>
      </c>
      <c r="N467" s="608">
        <f t="shared" si="450"/>
        <v>0</v>
      </c>
    </row>
    <row r="468" spans="1:14" ht="12.15" customHeight="1" outlineLevel="1" x14ac:dyDescent="0.25">
      <c r="A468" s="955"/>
      <c r="B468" s="913"/>
      <c r="C468" s="353"/>
      <c r="D468" s="140"/>
      <c r="E468" s="241"/>
      <c r="F468" s="512" t="s">
        <v>322</v>
      </c>
      <c r="G468" s="154">
        <v>650</v>
      </c>
      <c r="H468" s="154">
        <v>650</v>
      </c>
      <c r="I468" s="570">
        <v>650</v>
      </c>
      <c r="J468" s="154">
        <v>650</v>
      </c>
      <c r="K468" s="175">
        <v>650</v>
      </c>
      <c r="L468" s="175">
        <v>650</v>
      </c>
      <c r="M468" s="175">
        <v>650</v>
      </c>
      <c r="N468" s="608">
        <f t="shared" si="450"/>
        <v>0</v>
      </c>
    </row>
    <row r="469" spans="1:14" ht="12.15" customHeight="1" outlineLevel="1" x14ac:dyDescent="0.25">
      <c r="A469" s="955"/>
      <c r="B469" s="913"/>
      <c r="C469" s="353"/>
      <c r="D469" s="140"/>
      <c r="E469" s="241"/>
      <c r="F469" s="512" t="s">
        <v>481</v>
      </c>
      <c r="G469" s="154">
        <v>1500</v>
      </c>
      <c r="H469" s="154">
        <v>1500</v>
      </c>
      <c r="I469" s="570">
        <v>1500</v>
      </c>
      <c r="J469" s="154">
        <v>1500</v>
      </c>
      <c r="K469" s="175">
        <v>1500</v>
      </c>
      <c r="L469" s="175">
        <v>1500</v>
      </c>
      <c r="M469" s="175">
        <v>1500</v>
      </c>
      <c r="N469" s="608">
        <f t="shared" si="450"/>
        <v>0</v>
      </c>
    </row>
    <row r="470" spans="1:14" ht="12.15" customHeight="1" outlineLevel="1" x14ac:dyDescent="0.25">
      <c r="A470" s="955"/>
      <c r="B470" s="914"/>
      <c r="C470" s="421"/>
      <c r="D470" s="380"/>
      <c r="E470" s="369"/>
      <c r="F470" s="513" t="s">
        <v>785</v>
      </c>
      <c r="G470" s="165">
        <v>-400</v>
      </c>
      <c r="H470" s="182">
        <v>-400</v>
      </c>
      <c r="I470" s="1046">
        <v>-400</v>
      </c>
      <c r="J470" s="145">
        <v>-400</v>
      </c>
      <c r="K470" s="700">
        <v>-400</v>
      </c>
      <c r="L470" s="700">
        <v>-400</v>
      </c>
      <c r="M470" s="700">
        <v>-400</v>
      </c>
      <c r="N470" s="738">
        <f t="shared" si="450"/>
        <v>0</v>
      </c>
    </row>
    <row r="471" spans="1:14" s="135" customFormat="1" ht="19.95" customHeight="1" x14ac:dyDescent="0.25">
      <c r="A471" s="949" t="s">
        <v>539</v>
      </c>
      <c r="B471" s="950"/>
      <c r="C471" s="950"/>
      <c r="D471" s="950"/>
      <c r="E471" s="950"/>
      <c r="F471" s="951"/>
      <c r="G471" s="474">
        <f t="shared" ref="G471:M471" si="457">G472+G500+G503+G506</f>
        <v>259000</v>
      </c>
      <c r="H471" s="474">
        <f t="shared" si="457"/>
        <v>259000</v>
      </c>
      <c r="I471" s="551">
        <f t="shared" si="457"/>
        <v>259000</v>
      </c>
      <c r="J471" s="459">
        <f t="shared" si="457"/>
        <v>259000</v>
      </c>
      <c r="K471" s="696">
        <f t="shared" si="457"/>
        <v>260300</v>
      </c>
      <c r="L471" s="696">
        <f t="shared" si="457"/>
        <v>260300</v>
      </c>
      <c r="M471" s="696">
        <f t="shared" si="457"/>
        <v>265504</v>
      </c>
      <c r="N471" s="455">
        <f t="shared" si="450"/>
        <v>5204</v>
      </c>
    </row>
    <row r="472" spans="1:14" ht="18" customHeight="1" x14ac:dyDescent="0.25">
      <c r="A472" s="945"/>
      <c r="B472" s="918" t="s">
        <v>540</v>
      </c>
      <c r="C472" s="919"/>
      <c r="D472" s="920"/>
      <c r="E472" s="920"/>
      <c r="F472" s="921"/>
      <c r="G472" s="100">
        <f t="shared" ref="G472:M472" si="458">G473</f>
        <v>259000</v>
      </c>
      <c r="H472" s="100">
        <f t="shared" si="458"/>
        <v>259000</v>
      </c>
      <c r="I472" s="122">
        <f t="shared" si="458"/>
        <v>259000</v>
      </c>
      <c r="J472" s="638">
        <f t="shared" si="458"/>
        <v>259000</v>
      </c>
      <c r="K472" s="697">
        <f t="shared" si="458"/>
        <v>259000</v>
      </c>
      <c r="L472" s="697">
        <f t="shared" si="458"/>
        <v>259000</v>
      </c>
      <c r="M472" s="697">
        <f t="shared" si="458"/>
        <v>259000</v>
      </c>
      <c r="N472" s="235">
        <f t="shared" si="450"/>
        <v>0</v>
      </c>
    </row>
    <row r="473" spans="1:14" ht="12.15" customHeight="1" x14ac:dyDescent="0.25">
      <c r="A473" s="946"/>
      <c r="B473" s="956"/>
      <c r="C473" s="178">
        <v>641</v>
      </c>
      <c r="D473" s="179" t="s">
        <v>842</v>
      </c>
      <c r="E473" s="125" t="s">
        <v>437</v>
      </c>
      <c r="F473" s="164"/>
      <c r="G473" s="95">
        <f t="shared" ref="G473:L473" si="459">G498+G499</f>
        <v>259000</v>
      </c>
      <c r="H473" s="95">
        <f t="shared" si="459"/>
        <v>259000</v>
      </c>
      <c r="I473" s="544">
        <f t="shared" si="459"/>
        <v>259000</v>
      </c>
      <c r="J473" s="81">
        <f t="shared" si="459"/>
        <v>259000</v>
      </c>
      <c r="K473" s="552">
        <f t="shared" si="459"/>
        <v>259000</v>
      </c>
      <c r="L473" s="552">
        <f t="shared" si="459"/>
        <v>259000</v>
      </c>
      <c r="M473" s="552">
        <f t="shared" ref="M473" si="460">M498+M499</f>
        <v>259000</v>
      </c>
      <c r="N473" s="228">
        <f t="shared" si="450"/>
        <v>0</v>
      </c>
    </row>
    <row r="474" spans="1:14" ht="15" customHeight="1" outlineLevel="1" x14ac:dyDescent="0.25">
      <c r="A474" s="946"/>
      <c r="B474" s="957"/>
      <c r="C474" s="931" t="s">
        <v>803</v>
      </c>
      <c r="D474" s="489" t="s">
        <v>541</v>
      </c>
      <c r="E474" s="489"/>
      <c r="F474" s="497"/>
      <c r="G474" s="501">
        <f t="shared" ref="G474:L474" si="461">SUM(G475:G477)</f>
        <v>166500</v>
      </c>
      <c r="H474" s="501">
        <f t="shared" si="461"/>
        <v>166500</v>
      </c>
      <c r="I474" s="563">
        <f t="shared" si="461"/>
        <v>166500</v>
      </c>
      <c r="J474" s="645">
        <f t="shared" si="461"/>
        <v>166500</v>
      </c>
      <c r="K474" s="707">
        <f t="shared" si="461"/>
        <v>166500</v>
      </c>
      <c r="L474" s="707">
        <f t="shared" si="461"/>
        <v>166500</v>
      </c>
      <c r="M474" s="707">
        <f t="shared" ref="M474" si="462">SUM(M475:M477)</f>
        <v>166500</v>
      </c>
      <c r="N474" s="603">
        <f t="shared" si="450"/>
        <v>0</v>
      </c>
    </row>
    <row r="475" spans="1:14" ht="12.15" customHeight="1" outlineLevel="2" x14ac:dyDescent="0.25">
      <c r="A475" s="946"/>
      <c r="B475" s="957"/>
      <c r="C475" s="932"/>
      <c r="D475" s="147"/>
      <c r="E475" s="157"/>
      <c r="F475" s="142" t="s">
        <v>542</v>
      </c>
      <c r="G475" s="95">
        <v>12000</v>
      </c>
      <c r="H475" s="95">
        <v>12000</v>
      </c>
      <c r="I475" s="544">
        <v>12000</v>
      </c>
      <c r="J475" s="81">
        <v>12000</v>
      </c>
      <c r="K475" s="552">
        <v>12000</v>
      </c>
      <c r="L475" s="552">
        <v>12000</v>
      </c>
      <c r="M475" s="552">
        <v>12000</v>
      </c>
      <c r="N475" s="228">
        <f t="shared" si="450"/>
        <v>0</v>
      </c>
    </row>
    <row r="476" spans="1:14" ht="12.15" customHeight="1" outlineLevel="2" x14ac:dyDescent="0.25">
      <c r="A476" s="946"/>
      <c r="B476" s="957"/>
      <c r="C476" s="932"/>
      <c r="D476" s="147"/>
      <c r="E476" s="157"/>
      <c r="F476" s="142" t="s">
        <v>470</v>
      </c>
      <c r="G476" s="95">
        <v>148500</v>
      </c>
      <c r="H476" s="95">
        <v>148500</v>
      </c>
      <c r="I476" s="544">
        <v>148500</v>
      </c>
      <c r="J476" s="81">
        <v>148500</v>
      </c>
      <c r="K476" s="552">
        <v>148500</v>
      </c>
      <c r="L476" s="552">
        <v>148500</v>
      </c>
      <c r="M476" s="552">
        <v>148500</v>
      </c>
      <c r="N476" s="228">
        <f t="shared" si="450"/>
        <v>0</v>
      </c>
    </row>
    <row r="477" spans="1:14" ht="12.15" customHeight="1" outlineLevel="2" x14ac:dyDescent="0.25">
      <c r="A477" s="946"/>
      <c r="B477" s="957"/>
      <c r="C477" s="932"/>
      <c r="D477" s="147"/>
      <c r="E477" s="157"/>
      <c r="F477" s="142" t="s">
        <v>471</v>
      </c>
      <c r="G477" s="95">
        <v>6000</v>
      </c>
      <c r="H477" s="95">
        <v>6000</v>
      </c>
      <c r="I477" s="544">
        <v>6000</v>
      </c>
      <c r="J477" s="81">
        <v>6000</v>
      </c>
      <c r="K477" s="552">
        <v>6000</v>
      </c>
      <c r="L477" s="552">
        <v>6000</v>
      </c>
      <c r="M477" s="552">
        <v>6000</v>
      </c>
      <c r="N477" s="228">
        <f t="shared" si="450"/>
        <v>0</v>
      </c>
    </row>
    <row r="478" spans="1:14" ht="15" customHeight="1" outlineLevel="1" x14ac:dyDescent="0.25">
      <c r="A478" s="946"/>
      <c r="B478" s="957"/>
      <c r="C478" s="932"/>
      <c r="D478" s="489" t="s">
        <v>543</v>
      </c>
      <c r="E478" s="489"/>
      <c r="F478" s="497"/>
      <c r="G478" s="501">
        <f t="shared" ref="G478:L478" si="463">SUM(G479:G481)</f>
        <v>24900</v>
      </c>
      <c r="H478" s="501">
        <f t="shared" si="463"/>
        <v>24900</v>
      </c>
      <c r="I478" s="563">
        <f t="shared" si="463"/>
        <v>24900</v>
      </c>
      <c r="J478" s="645">
        <f t="shared" si="463"/>
        <v>24900</v>
      </c>
      <c r="K478" s="707">
        <f t="shared" si="463"/>
        <v>24900</v>
      </c>
      <c r="L478" s="707">
        <f t="shared" si="463"/>
        <v>24900</v>
      </c>
      <c r="M478" s="707">
        <f t="shared" ref="M478" si="464">SUM(M479:M481)</f>
        <v>24900</v>
      </c>
      <c r="N478" s="603">
        <f t="shared" si="450"/>
        <v>0</v>
      </c>
    </row>
    <row r="479" spans="1:14" ht="12.15" customHeight="1" outlineLevel="2" x14ac:dyDescent="0.25">
      <c r="A479" s="946"/>
      <c r="B479" s="957"/>
      <c r="C479" s="932"/>
      <c r="D479" s="147"/>
      <c r="E479" s="157"/>
      <c r="F479" s="142" t="s">
        <v>439</v>
      </c>
      <c r="G479" s="95">
        <v>2900</v>
      </c>
      <c r="H479" s="95">
        <v>2900</v>
      </c>
      <c r="I479" s="544">
        <v>2900</v>
      </c>
      <c r="J479" s="81">
        <v>2900</v>
      </c>
      <c r="K479" s="552">
        <v>2900</v>
      </c>
      <c r="L479" s="552">
        <v>2900</v>
      </c>
      <c r="M479" s="552">
        <v>2900</v>
      </c>
      <c r="N479" s="228">
        <f t="shared" si="450"/>
        <v>0</v>
      </c>
    </row>
    <row r="480" spans="1:14" ht="12.15" customHeight="1" outlineLevel="2" x14ac:dyDescent="0.25">
      <c r="A480" s="946"/>
      <c r="B480" s="957"/>
      <c r="C480" s="932"/>
      <c r="D480" s="147"/>
      <c r="E480" s="157"/>
      <c r="F480" s="142" t="s">
        <v>470</v>
      </c>
      <c r="G480" s="95">
        <v>20000</v>
      </c>
      <c r="H480" s="95">
        <v>20000</v>
      </c>
      <c r="I480" s="544">
        <v>20000</v>
      </c>
      <c r="J480" s="81">
        <v>20000</v>
      </c>
      <c r="K480" s="552">
        <v>20000</v>
      </c>
      <c r="L480" s="552">
        <v>20000</v>
      </c>
      <c r="M480" s="552">
        <v>20000</v>
      </c>
      <c r="N480" s="228">
        <f t="shared" si="450"/>
        <v>0</v>
      </c>
    </row>
    <row r="481" spans="1:14" ht="12.15" customHeight="1" outlineLevel="2" x14ac:dyDescent="0.25">
      <c r="A481" s="946"/>
      <c r="B481" s="957"/>
      <c r="C481" s="932"/>
      <c r="D481" s="147"/>
      <c r="E481" s="157"/>
      <c r="F481" s="142" t="s">
        <v>471</v>
      </c>
      <c r="G481" s="95">
        <v>2000</v>
      </c>
      <c r="H481" s="95">
        <v>2000</v>
      </c>
      <c r="I481" s="544">
        <v>2000</v>
      </c>
      <c r="J481" s="81">
        <v>2000</v>
      </c>
      <c r="K481" s="552">
        <v>2000</v>
      </c>
      <c r="L481" s="552">
        <v>2000</v>
      </c>
      <c r="M481" s="552">
        <v>2000</v>
      </c>
      <c r="N481" s="228">
        <f t="shared" si="450"/>
        <v>0</v>
      </c>
    </row>
    <row r="482" spans="1:14" ht="15" customHeight="1" outlineLevel="1" x14ac:dyDescent="0.25">
      <c r="A482" s="946"/>
      <c r="B482" s="957"/>
      <c r="C482" s="932"/>
      <c r="D482" s="489" t="s">
        <v>544</v>
      </c>
      <c r="E482" s="489"/>
      <c r="F482" s="497"/>
      <c r="G482" s="501">
        <f t="shared" ref="G482:L482" si="465">SUM(G483:G484)</f>
        <v>4200</v>
      </c>
      <c r="H482" s="501">
        <f t="shared" si="465"/>
        <v>4200</v>
      </c>
      <c r="I482" s="563">
        <f t="shared" si="465"/>
        <v>4200</v>
      </c>
      <c r="J482" s="645">
        <f t="shared" si="465"/>
        <v>4200</v>
      </c>
      <c r="K482" s="707">
        <f t="shared" si="465"/>
        <v>4200</v>
      </c>
      <c r="L482" s="707">
        <f t="shared" si="465"/>
        <v>4200</v>
      </c>
      <c r="M482" s="707">
        <f t="shared" ref="M482" si="466">SUM(M483:M484)</f>
        <v>4200</v>
      </c>
      <c r="N482" s="603">
        <f t="shared" si="450"/>
        <v>0</v>
      </c>
    </row>
    <row r="483" spans="1:14" ht="12.15" customHeight="1" outlineLevel="2" x14ac:dyDescent="0.25">
      <c r="A483" s="946"/>
      <c r="B483" s="957"/>
      <c r="C483" s="932"/>
      <c r="D483" s="147"/>
      <c r="E483" s="157"/>
      <c r="F483" s="142" t="s">
        <v>470</v>
      </c>
      <c r="G483" s="95">
        <v>2200</v>
      </c>
      <c r="H483" s="95">
        <v>2200</v>
      </c>
      <c r="I483" s="544">
        <v>2200</v>
      </c>
      <c r="J483" s="81">
        <v>2200</v>
      </c>
      <c r="K483" s="552">
        <v>2200</v>
      </c>
      <c r="L483" s="552">
        <v>2200</v>
      </c>
      <c r="M483" s="552">
        <v>2200</v>
      </c>
      <c r="N483" s="228">
        <f t="shared" si="450"/>
        <v>0</v>
      </c>
    </row>
    <row r="484" spans="1:14" ht="12.15" customHeight="1" outlineLevel="2" x14ac:dyDescent="0.25">
      <c r="A484" s="946"/>
      <c r="B484" s="957"/>
      <c r="C484" s="932"/>
      <c r="D484" s="147"/>
      <c r="E484" s="157"/>
      <c r="F484" s="142" t="s">
        <v>471</v>
      </c>
      <c r="G484" s="95">
        <v>2000</v>
      </c>
      <c r="H484" s="95">
        <v>2000</v>
      </c>
      <c r="I484" s="544">
        <v>2000</v>
      </c>
      <c r="J484" s="81">
        <v>2000</v>
      </c>
      <c r="K484" s="552">
        <v>2000</v>
      </c>
      <c r="L484" s="552">
        <v>2000</v>
      </c>
      <c r="M484" s="552">
        <v>2000</v>
      </c>
      <c r="N484" s="228">
        <f t="shared" si="450"/>
        <v>0</v>
      </c>
    </row>
    <row r="485" spans="1:14" ht="15" customHeight="1" outlineLevel="1" x14ac:dyDescent="0.25">
      <c r="A485" s="946"/>
      <c r="B485" s="957"/>
      <c r="C485" s="932"/>
      <c r="D485" s="489" t="s">
        <v>545</v>
      </c>
      <c r="E485" s="489"/>
      <c r="F485" s="497"/>
      <c r="G485" s="501">
        <f t="shared" ref="G485:M485" si="467">G486</f>
        <v>1800</v>
      </c>
      <c r="H485" s="501">
        <f t="shared" si="467"/>
        <v>1800</v>
      </c>
      <c r="I485" s="563">
        <f t="shared" si="467"/>
        <v>1800</v>
      </c>
      <c r="J485" s="645">
        <f t="shared" si="467"/>
        <v>1800</v>
      </c>
      <c r="K485" s="707">
        <f t="shared" si="467"/>
        <v>1800</v>
      </c>
      <c r="L485" s="707">
        <f t="shared" si="467"/>
        <v>1800</v>
      </c>
      <c r="M485" s="707">
        <f t="shared" si="467"/>
        <v>1800</v>
      </c>
      <c r="N485" s="603">
        <f t="shared" si="450"/>
        <v>0</v>
      </c>
    </row>
    <row r="486" spans="1:14" ht="12.15" customHeight="1" outlineLevel="2" x14ac:dyDescent="0.25">
      <c r="A486" s="946"/>
      <c r="B486" s="957"/>
      <c r="C486" s="932"/>
      <c r="D486" s="147"/>
      <c r="E486" s="157"/>
      <c r="F486" s="142" t="s">
        <v>471</v>
      </c>
      <c r="G486" s="95">
        <v>1800</v>
      </c>
      <c r="H486" s="95">
        <v>1800</v>
      </c>
      <c r="I486" s="544">
        <v>1800</v>
      </c>
      <c r="J486" s="81">
        <v>1800</v>
      </c>
      <c r="K486" s="552">
        <v>1800</v>
      </c>
      <c r="L486" s="552">
        <v>1800</v>
      </c>
      <c r="M486" s="552">
        <v>1800</v>
      </c>
      <c r="N486" s="228">
        <f t="shared" si="450"/>
        <v>0</v>
      </c>
    </row>
    <row r="487" spans="1:14" ht="15" customHeight="1" outlineLevel="1" x14ac:dyDescent="0.25">
      <c r="A487" s="946"/>
      <c r="B487" s="957"/>
      <c r="C487" s="932"/>
      <c r="D487" s="489" t="s">
        <v>546</v>
      </c>
      <c r="E487" s="489"/>
      <c r="F487" s="497"/>
      <c r="G487" s="501">
        <f t="shared" ref="G487:L487" si="468">SUM(G488:G489)</f>
        <v>19800</v>
      </c>
      <c r="H487" s="501">
        <f t="shared" si="468"/>
        <v>19800</v>
      </c>
      <c r="I487" s="563">
        <f t="shared" si="468"/>
        <v>19800</v>
      </c>
      <c r="J487" s="645">
        <f t="shared" si="468"/>
        <v>19800</v>
      </c>
      <c r="K487" s="707">
        <f t="shared" si="468"/>
        <v>19800</v>
      </c>
      <c r="L487" s="707">
        <f t="shared" si="468"/>
        <v>19800</v>
      </c>
      <c r="M487" s="707">
        <f t="shared" ref="M487" si="469">SUM(M488:M489)</f>
        <v>19800</v>
      </c>
      <c r="N487" s="603">
        <f t="shared" si="450"/>
        <v>0</v>
      </c>
    </row>
    <row r="488" spans="1:14" ht="12.15" customHeight="1" outlineLevel="2" x14ac:dyDescent="0.25">
      <c r="A488" s="946"/>
      <c r="B488" s="957"/>
      <c r="C488" s="932"/>
      <c r="D488" s="147"/>
      <c r="E488" s="157"/>
      <c r="F488" s="142" t="s">
        <v>470</v>
      </c>
      <c r="G488" s="95">
        <v>18000</v>
      </c>
      <c r="H488" s="95">
        <v>18000</v>
      </c>
      <c r="I488" s="544">
        <v>18000</v>
      </c>
      <c r="J488" s="81">
        <v>18000</v>
      </c>
      <c r="K488" s="552">
        <v>18000</v>
      </c>
      <c r="L488" s="552">
        <v>18000</v>
      </c>
      <c r="M488" s="552">
        <v>18000</v>
      </c>
      <c r="N488" s="228">
        <f t="shared" si="450"/>
        <v>0</v>
      </c>
    </row>
    <row r="489" spans="1:14" ht="12.15" customHeight="1" outlineLevel="2" x14ac:dyDescent="0.25">
      <c r="A489" s="946"/>
      <c r="B489" s="957"/>
      <c r="C489" s="932"/>
      <c r="D489" s="147"/>
      <c r="E489" s="157"/>
      <c r="F489" s="142" t="s">
        <v>471</v>
      </c>
      <c r="G489" s="95">
        <v>1800</v>
      </c>
      <c r="H489" s="95">
        <v>1800</v>
      </c>
      <c r="I489" s="544">
        <v>1800</v>
      </c>
      <c r="J489" s="81">
        <v>1800</v>
      </c>
      <c r="K489" s="552">
        <v>1800</v>
      </c>
      <c r="L489" s="552">
        <v>1800</v>
      </c>
      <c r="M489" s="552">
        <v>1800</v>
      </c>
      <c r="N489" s="228">
        <f t="shared" si="450"/>
        <v>0</v>
      </c>
    </row>
    <row r="490" spans="1:14" ht="15" customHeight="1" outlineLevel="1" x14ac:dyDescent="0.25">
      <c r="A490" s="946"/>
      <c r="B490" s="957"/>
      <c r="C490" s="932"/>
      <c r="D490" s="489" t="s">
        <v>547</v>
      </c>
      <c r="E490" s="489"/>
      <c r="F490" s="497"/>
      <c r="G490" s="501">
        <f t="shared" ref="G490:L490" si="470">SUM(G491:G493)</f>
        <v>31000</v>
      </c>
      <c r="H490" s="501">
        <f t="shared" si="470"/>
        <v>31000</v>
      </c>
      <c r="I490" s="563">
        <f t="shared" si="470"/>
        <v>31000</v>
      </c>
      <c r="J490" s="645">
        <f t="shared" si="470"/>
        <v>31000</v>
      </c>
      <c r="K490" s="707">
        <f t="shared" si="470"/>
        <v>31000</v>
      </c>
      <c r="L490" s="707">
        <f t="shared" si="470"/>
        <v>31000</v>
      </c>
      <c r="M490" s="707">
        <f t="shared" ref="M490" si="471">SUM(M491:M493)</f>
        <v>31000</v>
      </c>
      <c r="N490" s="603">
        <f t="shared" si="450"/>
        <v>0</v>
      </c>
    </row>
    <row r="491" spans="1:14" ht="12.15" customHeight="1" outlineLevel="2" x14ac:dyDescent="0.25">
      <c r="A491" s="946"/>
      <c r="B491" s="957"/>
      <c r="C491" s="932"/>
      <c r="D491" s="147"/>
      <c r="E491" s="157"/>
      <c r="F491" s="142" t="s">
        <v>439</v>
      </c>
      <c r="G491" s="95">
        <v>3000</v>
      </c>
      <c r="H491" s="95">
        <v>3000</v>
      </c>
      <c r="I491" s="544">
        <v>3000</v>
      </c>
      <c r="J491" s="81">
        <v>3000</v>
      </c>
      <c r="K491" s="552">
        <v>3000</v>
      </c>
      <c r="L491" s="552">
        <v>3000</v>
      </c>
      <c r="M491" s="552">
        <v>3000</v>
      </c>
      <c r="N491" s="228">
        <f t="shared" si="450"/>
        <v>0</v>
      </c>
    </row>
    <row r="492" spans="1:14" ht="12.15" customHeight="1" outlineLevel="2" x14ac:dyDescent="0.25">
      <c r="A492" s="946"/>
      <c r="B492" s="957"/>
      <c r="C492" s="932"/>
      <c r="D492" s="147"/>
      <c r="E492" s="157"/>
      <c r="F492" s="142" t="s">
        <v>470</v>
      </c>
      <c r="G492" s="95">
        <v>26500</v>
      </c>
      <c r="H492" s="95">
        <v>26500</v>
      </c>
      <c r="I492" s="544">
        <v>26500</v>
      </c>
      <c r="J492" s="81">
        <v>26500</v>
      </c>
      <c r="K492" s="552">
        <v>26500</v>
      </c>
      <c r="L492" s="552">
        <v>26500</v>
      </c>
      <c r="M492" s="552">
        <v>26500</v>
      </c>
      <c r="N492" s="228">
        <f t="shared" si="450"/>
        <v>0</v>
      </c>
    </row>
    <row r="493" spans="1:14" ht="12.15" customHeight="1" outlineLevel="2" x14ac:dyDescent="0.25">
      <c r="A493" s="946"/>
      <c r="B493" s="957"/>
      <c r="C493" s="932"/>
      <c r="D493" s="147"/>
      <c r="E493" s="157"/>
      <c r="F493" s="142" t="s">
        <v>548</v>
      </c>
      <c r="G493" s="95">
        <f t="shared" ref="G493:M493" si="472">3500-2000</f>
        <v>1500</v>
      </c>
      <c r="H493" s="95">
        <f t="shared" si="472"/>
        <v>1500</v>
      </c>
      <c r="I493" s="544">
        <f t="shared" si="472"/>
        <v>1500</v>
      </c>
      <c r="J493" s="81">
        <f t="shared" si="472"/>
        <v>1500</v>
      </c>
      <c r="K493" s="552">
        <f t="shared" si="472"/>
        <v>1500</v>
      </c>
      <c r="L493" s="552">
        <f t="shared" si="472"/>
        <v>1500</v>
      </c>
      <c r="M493" s="552">
        <f t="shared" si="472"/>
        <v>1500</v>
      </c>
      <c r="N493" s="228">
        <f t="shared" si="450"/>
        <v>0</v>
      </c>
    </row>
    <row r="494" spans="1:14" ht="15" customHeight="1" outlineLevel="1" x14ac:dyDescent="0.25">
      <c r="A494" s="946"/>
      <c r="B494" s="957"/>
      <c r="C494" s="932"/>
      <c r="D494" s="489" t="s">
        <v>549</v>
      </c>
      <c r="E494" s="489"/>
      <c r="F494" s="497"/>
      <c r="G494" s="501">
        <f t="shared" ref="G494:L494" si="473">SUM(G495:G497)</f>
        <v>20800</v>
      </c>
      <c r="H494" s="501">
        <f t="shared" si="473"/>
        <v>20800</v>
      </c>
      <c r="I494" s="563">
        <f t="shared" si="473"/>
        <v>20800</v>
      </c>
      <c r="J494" s="645">
        <f t="shared" si="473"/>
        <v>20800</v>
      </c>
      <c r="K494" s="707">
        <f t="shared" si="473"/>
        <v>20800</v>
      </c>
      <c r="L494" s="707">
        <f t="shared" si="473"/>
        <v>20800</v>
      </c>
      <c r="M494" s="707">
        <f t="shared" ref="M494" si="474">SUM(M495:M497)</f>
        <v>20800</v>
      </c>
      <c r="N494" s="603">
        <f t="shared" si="450"/>
        <v>0</v>
      </c>
    </row>
    <row r="495" spans="1:14" ht="12.15" customHeight="1" outlineLevel="2" x14ac:dyDescent="0.25">
      <c r="A495" s="946"/>
      <c r="B495" s="957"/>
      <c r="C495" s="932"/>
      <c r="D495" s="147"/>
      <c r="E495" s="157"/>
      <c r="F495" s="142" t="s">
        <v>542</v>
      </c>
      <c r="G495" s="95">
        <v>1300</v>
      </c>
      <c r="H495" s="95">
        <v>1300</v>
      </c>
      <c r="I495" s="544">
        <v>1300</v>
      </c>
      <c r="J495" s="81">
        <v>1300</v>
      </c>
      <c r="K495" s="552">
        <v>1300</v>
      </c>
      <c r="L495" s="552">
        <v>1300</v>
      </c>
      <c r="M495" s="552">
        <v>1300</v>
      </c>
      <c r="N495" s="228">
        <f t="shared" si="450"/>
        <v>0</v>
      </c>
    </row>
    <row r="496" spans="1:14" ht="12.15" customHeight="1" outlineLevel="2" x14ac:dyDescent="0.25">
      <c r="A496" s="946"/>
      <c r="B496" s="957"/>
      <c r="C496" s="932"/>
      <c r="D496" s="147"/>
      <c r="E496" s="157"/>
      <c r="F496" s="142" t="s">
        <v>470</v>
      </c>
      <c r="G496" s="95">
        <v>16500</v>
      </c>
      <c r="H496" s="95">
        <v>16500</v>
      </c>
      <c r="I496" s="544">
        <v>16500</v>
      </c>
      <c r="J496" s="81">
        <v>16500</v>
      </c>
      <c r="K496" s="552">
        <v>16500</v>
      </c>
      <c r="L496" s="552">
        <v>16500</v>
      </c>
      <c r="M496" s="552">
        <v>16500</v>
      </c>
      <c r="N496" s="228">
        <f t="shared" si="450"/>
        <v>0</v>
      </c>
    </row>
    <row r="497" spans="1:14" ht="12.15" customHeight="1" outlineLevel="2" x14ac:dyDescent="0.25">
      <c r="A497" s="946"/>
      <c r="B497" s="957"/>
      <c r="C497" s="932"/>
      <c r="D497" s="147"/>
      <c r="E497" s="157"/>
      <c r="F497" s="142" t="s">
        <v>471</v>
      </c>
      <c r="G497" s="95">
        <v>3000</v>
      </c>
      <c r="H497" s="95">
        <v>3000</v>
      </c>
      <c r="I497" s="544">
        <v>3000</v>
      </c>
      <c r="J497" s="81">
        <v>3000</v>
      </c>
      <c r="K497" s="552">
        <v>3000</v>
      </c>
      <c r="L497" s="552">
        <v>3000</v>
      </c>
      <c r="M497" s="552">
        <v>3000</v>
      </c>
      <c r="N497" s="228">
        <f t="shared" si="450"/>
        <v>0</v>
      </c>
    </row>
    <row r="498" spans="1:14" ht="15" customHeight="1" outlineLevel="1" x14ac:dyDescent="0.25">
      <c r="A498" s="946"/>
      <c r="B498" s="957"/>
      <c r="C498" s="932"/>
      <c r="D498" s="489" t="s">
        <v>804</v>
      </c>
      <c r="E498" s="489"/>
      <c r="F498" s="497"/>
      <c r="G498" s="501">
        <f t="shared" ref="G498:L498" si="475">G474+G478+G482+G485+G487+G490+G494</f>
        <v>269000</v>
      </c>
      <c r="H498" s="501">
        <f t="shared" si="475"/>
        <v>269000</v>
      </c>
      <c r="I498" s="563">
        <f t="shared" si="475"/>
        <v>269000</v>
      </c>
      <c r="J498" s="645">
        <f t="shared" si="475"/>
        <v>269000</v>
      </c>
      <c r="K498" s="707">
        <f t="shared" si="475"/>
        <v>269000</v>
      </c>
      <c r="L498" s="707">
        <f t="shared" si="475"/>
        <v>269000</v>
      </c>
      <c r="M498" s="707">
        <f t="shared" ref="M498" si="476">M474+M478+M482+M485+M487+M490+M494</f>
        <v>269000</v>
      </c>
      <c r="N498" s="603">
        <f t="shared" si="450"/>
        <v>0</v>
      </c>
    </row>
    <row r="499" spans="1:14" ht="15" customHeight="1" outlineLevel="1" x14ac:dyDescent="0.25">
      <c r="A499" s="946"/>
      <c r="B499" s="958"/>
      <c r="C499" s="933"/>
      <c r="D499" s="502" t="s">
        <v>805</v>
      </c>
      <c r="E499" s="502"/>
      <c r="F499" s="503"/>
      <c r="G499" s="504">
        <v>-10000</v>
      </c>
      <c r="H499" s="504">
        <v>-10000</v>
      </c>
      <c r="I499" s="564">
        <v>-10000</v>
      </c>
      <c r="J499" s="646">
        <v>-10000</v>
      </c>
      <c r="K499" s="708">
        <v>-10000</v>
      </c>
      <c r="L499" s="708">
        <v>-10000</v>
      </c>
      <c r="M499" s="708">
        <v>-10000</v>
      </c>
      <c r="N499" s="604">
        <f t="shared" si="450"/>
        <v>0</v>
      </c>
    </row>
    <row r="500" spans="1:14" ht="18" customHeight="1" x14ac:dyDescent="0.25">
      <c r="A500" s="946"/>
      <c r="B500" s="924" t="s">
        <v>550</v>
      </c>
      <c r="C500" s="924"/>
      <c r="D500" s="924"/>
      <c r="E500" s="924"/>
      <c r="F500" s="925"/>
      <c r="G500" s="433">
        <f>G501+G502</f>
        <v>0</v>
      </c>
      <c r="H500" s="433">
        <f t="shared" ref="H500:K500" si="477">H501+H502</f>
        <v>0</v>
      </c>
      <c r="I500" s="433">
        <f t="shared" si="477"/>
        <v>0</v>
      </c>
      <c r="J500" s="433">
        <f t="shared" si="477"/>
        <v>0</v>
      </c>
      <c r="K500" s="433">
        <f t="shared" si="477"/>
        <v>1300</v>
      </c>
      <c r="L500" s="787">
        <f t="shared" ref="L500" si="478">L501+L502</f>
        <v>1300</v>
      </c>
      <c r="M500" s="787">
        <f t="shared" ref="M500" si="479">M501+M502</f>
        <v>1300</v>
      </c>
      <c r="N500" s="233">
        <f t="shared" si="450"/>
        <v>0</v>
      </c>
    </row>
    <row r="501" spans="1:14" x14ac:dyDescent="0.25">
      <c r="A501" s="946"/>
      <c r="B501" s="148"/>
      <c r="C501" s="178">
        <v>637</v>
      </c>
      <c r="D501" s="147" t="s">
        <v>842</v>
      </c>
      <c r="E501" s="141" t="s">
        <v>551</v>
      </c>
      <c r="F501" s="142"/>
      <c r="G501" s="94">
        <v>0</v>
      </c>
      <c r="H501" s="94">
        <v>0</v>
      </c>
      <c r="I501" s="243">
        <v>0</v>
      </c>
      <c r="J501" s="80">
        <v>0</v>
      </c>
      <c r="K501" s="242">
        <v>0</v>
      </c>
      <c r="L501" s="242">
        <v>0</v>
      </c>
      <c r="M501" s="242">
        <v>0</v>
      </c>
      <c r="N501" s="227">
        <f t="shared" si="450"/>
        <v>0</v>
      </c>
    </row>
    <row r="502" spans="1:14" x14ac:dyDescent="0.25">
      <c r="A502" s="946"/>
      <c r="B502" s="148"/>
      <c r="C502" s="178">
        <v>633</v>
      </c>
      <c r="D502" s="147" t="s">
        <v>842</v>
      </c>
      <c r="E502" s="1017" t="s">
        <v>881</v>
      </c>
      <c r="F502" s="1018"/>
      <c r="G502" s="94">
        <v>0</v>
      </c>
      <c r="H502" s="94"/>
      <c r="I502" s="243">
        <v>0</v>
      </c>
      <c r="J502" s="80">
        <v>0</v>
      </c>
      <c r="K502" s="242">
        <f>993+307</f>
        <v>1300</v>
      </c>
      <c r="L502" s="242">
        <f>993+307</f>
        <v>1300</v>
      </c>
      <c r="M502" s="242">
        <v>1300</v>
      </c>
      <c r="N502" s="227">
        <f t="shared" si="450"/>
        <v>0</v>
      </c>
    </row>
    <row r="503" spans="1:14" ht="18" customHeight="1" x14ac:dyDescent="0.25">
      <c r="A503" s="946"/>
      <c r="B503" s="924" t="s">
        <v>552</v>
      </c>
      <c r="C503" s="924"/>
      <c r="D503" s="924"/>
      <c r="E503" s="924"/>
      <c r="F503" s="925"/>
      <c r="G503" s="99">
        <f>G504+G505</f>
        <v>0</v>
      </c>
      <c r="H503" s="99">
        <f t="shared" ref="H503:N503" si="480">H504+H505</f>
        <v>0</v>
      </c>
      <c r="I503" s="99">
        <f t="shared" si="480"/>
        <v>0</v>
      </c>
      <c r="J503" s="99">
        <f t="shared" si="480"/>
        <v>0</v>
      </c>
      <c r="K503" s="99">
        <f t="shared" si="480"/>
        <v>0</v>
      </c>
      <c r="L503" s="99">
        <f t="shared" si="480"/>
        <v>0</v>
      </c>
      <c r="M503" s="99">
        <f t="shared" si="480"/>
        <v>5204</v>
      </c>
      <c r="N503" s="233">
        <f t="shared" si="480"/>
        <v>5204</v>
      </c>
    </row>
    <row r="504" spans="1:14" ht="12.15" customHeight="1" x14ac:dyDescent="0.25">
      <c r="A504" s="946"/>
      <c r="B504" s="468"/>
      <c r="C504" s="186">
        <v>637</v>
      </c>
      <c r="D504" s="187" t="s">
        <v>842</v>
      </c>
      <c r="E504" s="353" t="s">
        <v>553</v>
      </c>
      <c r="F504" s="218"/>
      <c r="G504" s="94">
        <v>0</v>
      </c>
      <c r="H504" s="94">
        <v>0</v>
      </c>
      <c r="I504" s="243">
        <v>0</v>
      </c>
      <c r="J504" s="80">
        <v>0</v>
      </c>
      <c r="K504" s="242">
        <v>0</v>
      </c>
      <c r="L504" s="242">
        <v>0</v>
      </c>
      <c r="M504" s="242">
        <v>0</v>
      </c>
      <c r="N504" s="227">
        <f t="shared" si="450"/>
        <v>0</v>
      </c>
    </row>
    <row r="505" spans="1:14" ht="12.15" customHeight="1" x14ac:dyDescent="0.25">
      <c r="A505" s="946"/>
      <c r="B505" s="468"/>
      <c r="C505" s="822">
        <v>633</v>
      </c>
      <c r="D505" s="187" t="s">
        <v>842</v>
      </c>
      <c r="E505" s="353" t="s">
        <v>887</v>
      </c>
      <c r="F505" s="218"/>
      <c r="G505" s="94">
        <v>0</v>
      </c>
      <c r="H505" s="94"/>
      <c r="I505" s="243">
        <v>0</v>
      </c>
      <c r="J505" s="80">
        <v>0</v>
      </c>
      <c r="K505" s="242">
        <v>0</v>
      </c>
      <c r="L505" s="242">
        <v>0</v>
      </c>
      <c r="M505" s="242">
        <f>2590+2614</f>
        <v>5204</v>
      </c>
      <c r="N505" s="227">
        <f t="shared" si="450"/>
        <v>5204</v>
      </c>
    </row>
    <row r="506" spans="1:14" ht="18" customHeight="1" x14ac:dyDescent="0.25">
      <c r="A506" s="946"/>
      <c r="B506" s="959" t="s">
        <v>554</v>
      </c>
      <c r="C506" s="960"/>
      <c r="D506" s="960"/>
      <c r="E506" s="960"/>
      <c r="F506" s="961"/>
      <c r="G506" s="127">
        <f t="shared" ref="G506:M506" si="481">G507</f>
        <v>0</v>
      </c>
      <c r="H506" s="127">
        <f t="shared" si="481"/>
        <v>0</v>
      </c>
      <c r="I506" s="572">
        <f t="shared" si="481"/>
        <v>0</v>
      </c>
      <c r="J506" s="651">
        <f t="shared" si="481"/>
        <v>0</v>
      </c>
      <c r="K506" s="714">
        <f t="shared" si="481"/>
        <v>0</v>
      </c>
      <c r="L506" s="714">
        <f t="shared" si="481"/>
        <v>0</v>
      </c>
      <c r="M506" s="714">
        <f t="shared" si="481"/>
        <v>0</v>
      </c>
      <c r="N506" s="609">
        <f t="shared" si="450"/>
        <v>0</v>
      </c>
    </row>
    <row r="507" spans="1:14" ht="12.15" customHeight="1" x14ac:dyDescent="0.25">
      <c r="A507" s="947"/>
      <c r="B507" s="360"/>
      <c r="C507" s="340">
        <v>637</v>
      </c>
      <c r="D507" s="341" t="s">
        <v>842</v>
      </c>
      <c r="E507" s="342" t="s">
        <v>555</v>
      </c>
      <c r="F507" s="343"/>
      <c r="G507" s="339">
        <v>0</v>
      </c>
      <c r="H507" s="339">
        <v>0</v>
      </c>
      <c r="I507" s="562">
        <v>0</v>
      </c>
      <c r="J507" s="230">
        <v>0</v>
      </c>
      <c r="K507" s="577">
        <v>0</v>
      </c>
      <c r="L507" s="577">
        <v>0</v>
      </c>
      <c r="M507" s="577">
        <v>0</v>
      </c>
      <c r="N507" s="236">
        <f t="shared" si="450"/>
        <v>0</v>
      </c>
    </row>
    <row r="508" spans="1:14" s="135" customFormat="1" ht="19.95" customHeight="1" x14ac:dyDescent="0.25">
      <c r="A508" s="928" t="s">
        <v>556</v>
      </c>
      <c r="B508" s="929"/>
      <c r="C508" s="929"/>
      <c r="D508" s="929"/>
      <c r="E508" s="929"/>
      <c r="F508" s="930"/>
      <c r="G508" s="431">
        <f t="shared" ref="G508" si="482">G509+G523+G555+G561+G574</f>
        <v>447381</v>
      </c>
      <c r="H508" s="431">
        <f t="shared" ref="H508:I508" si="483">H509+H523+H555+H561+H574</f>
        <v>447381</v>
      </c>
      <c r="I508" s="573">
        <f t="shared" si="483"/>
        <v>447381</v>
      </c>
      <c r="J508" s="652">
        <f t="shared" ref="J508:K508" si="484">J509+J523+J555+J561+J574</f>
        <v>517808</v>
      </c>
      <c r="K508" s="715">
        <f t="shared" si="484"/>
        <v>521658</v>
      </c>
      <c r="L508" s="715">
        <f t="shared" ref="L508" si="485">L509+L523+L555+L561+L574</f>
        <v>552843</v>
      </c>
      <c r="M508" s="715">
        <f t="shared" ref="M508" si="486">M509+M523+M555+M561+M574</f>
        <v>585493</v>
      </c>
      <c r="N508" s="607">
        <f t="shared" si="450"/>
        <v>32650</v>
      </c>
    </row>
    <row r="509" spans="1:14" ht="18" customHeight="1" x14ac:dyDescent="0.25">
      <c r="A509" s="945"/>
      <c r="B509" s="918" t="s">
        <v>869</v>
      </c>
      <c r="C509" s="919"/>
      <c r="D509" s="920"/>
      <c r="E509" s="920"/>
      <c r="F509" s="921"/>
      <c r="G509" s="100">
        <f t="shared" ref="G509:L509" si="487">G510+G512+G514</f>
        <v>20000</v>
      </c>
      <c r="H509" s="100">
        <f t="shared" si="487"/>
        <v>20000</v>
      </c>
      <c r="I509" s="122">
        <f t="shared" si="487"/>
        <v>20000</v>
      </c>
      <c r="J509" s="638">
        <f t="shared" si="487"/>
        <v>88555</v>
      </c>
      <c r="K509" s="697">
        <f t="shared" si="487"/>
        <v>88555</v>
      </c>
      <c r="L509" s="697">
        <f t="shared" si="487"/>
        <v>119740</v>
      </c>
      <c r="M509" s="697">
        <f t="shared" ref="M509" si="488">M510+M512+M514</f>
        <v>152390</v>
      </c>
      <c r="N509" s="235">
        <f t="shared" si="450"/>
        <v>32650</v>
      </c>
    </row>
    <row r="510" spans="1:14" ht="15" customHeight="1" x14ac:dyDescent="0.25">
      <c r="A510" s="946"/>
      <c r="B510" s="912"/>
      <c r="C510" s="940" t="s">
        <v>557</v>
      </c>
      <c r="D510" s="907"/>
      <c r="E510" s="907"/>
      <c r="F510" s="908"/>
      <c r="G510" s="98">
        <f t="shared" ref="G510:M510" si="489">G511</f>
        <v>5200</v>
      </c>
      <c r="H510" s="98">
        <f t="shared" si="489"/>
        <v>5200</v>
      </c>
      <c r="I510" s="543">
        <f t="shared" si="489"/>
        <v>5200</v>
      </c>
      <c r="J510" s="86">
        <f t="shared" si="489"/>
        <v>5200</v>
      </c>
      <c r="K510" s="566">
        <f t="shared" si="489"/>
        <v>5200</v>
      </c>
      <c r="L510" s="566">
        <f t="shared" si="489"/>
        <v>5200</v>
      </c>
      <c r="M510" s="566">
        <f t="shared" si="489"/>
        <v>5200</v>
      </c>
      <c r="N510" s="231">
        <f t="shared" si="450"/>
        <v>0</v>
      </c>
    </row>
    <row r="511" spans="1:14" ht="12.15" customHeight="1" x14ac:dyDescent="0.25">
      <c r="A511" s="946"/>
      <c r="B511" s="913"/>
      <c r="C511" s="178">
        <v>642</v>
      </c>
      <c r="D511" s="147" t="s">
        <v>855</v>
      </c>
      <c r="E511" s="141" t="s">
        <v>558</v>
      </c>
      <c r="F511" s="142"/>
      <c r="G511" s="94">
        <v>5200</v>
      </c>
      <c r="H511" s="94">
        <v>5200</v>
      </c>
      <c r="I511" s="243">
        <v>5200</v>
      </c>
      <c r="J511" s="80">
        <v>5200</v>
      </c>
      <c r="K511" s="242">
        <v>5200</v>
      </c>
      <c r="L511" s="242">
        <v>5200</v>
      </c>
      <c r="M511" s="242">
        <v>5200</v>
      </c>
      <c r="N511" s="227">
        <f t="shared" si="450"/>
        <v>0</v>
      </c>
    </row>
    <row r="512" spans="1:14" ht="15" customHeight="1" x14ac:dyDescent="0.25">
      <c r="A512" s="946"/>
      <c r="B512" s="913"/>
      <c r="C512" s="940" t="s">
        <v>800</v>
      </c>
      <c r="D512" s="907"/>
      <c r="E512" s="907"/>
      <c r="F512" s="908"/>
      <c r="G512" s="98">
        <f t="shared" ref="G512:M512" si="490">G513</f>
        <v>3000</v>
      </c>
      <c r="H512" s="98">
        <f t="shared" si="490"/>
        <v>3000</v>
      </c>
      <c r="I512" s="543">
        <f t="shared" si="490"/>
        <v>3000</v>
      </c>
      <c r="J512" s="86">
        <f t="shared" si="490"/>
        <v>3000</v>
      </c>
      <c r="K512" s="566">
        <f t="shared" si="490"/>
        <v>3000</v>
      </c>
      <c r="L512" s="566">
        <f t="shared" si="490"/>
        <v>3000</v>
      </c>
      <c r="M512" s="566">
        <f t="shared" si="490"/>
        <v>2500</v>
      </c>
      <c r="N512" s="231">
        <f t="shared" si="450"/>
        <v>-500</v>
      </c>
    </row>
    <row r="513" spans="1:14" ht="12.15" customHeight="1" x14ac:dyDescent="0.25">
      <c r="A513" s="946"/>
      <c r="B513" s="913"/>
      <c r="C513" s="204">
        <v>637</v>
      </c>
      <c r="D513" s="162" t="s">
        <v>856</v>
      </c>
      <c r="E513" s="163" t="s">
        <v>589</v>
      </c>
      <c r="F513" s="164"/>
      <c r="G513" s="94">
        <v>3000</v>
      </c>
      <c r="H513" s="94">
        <v>3000</v>
      </c>
      <c r="I513" s="243">
        <v>3000</v>
      </c>
      <c r="J513" s="80">
        <v>3000</v>
      </c>
      <c r="K513" s="242">
        <v>3000</v>
      </c>
      <c r="L513" s="242">
        <v>3000</v>
      </c>
      <c r="M513" s="242">
        <v>2500</v>
      </c>
      <c r="N513" s="227">
        <f t="shared" si="450"/>
        <v>-500</v>
      </c>
    </row>
    <row r="514" spans="1:14" ht="15" customHeight="1" x14ac:dyDescent="0.25">
      <c r="A514" s="946"/>
      <c r="B514" s="913"/>
      <c r="C514" s="907" t="s">
        <v>865</v>
      </c>
      <c r="D514" s="907"/>
      <c r="E514" s="907"/>
      <c r="F514" s="908"/>
      <c r="G514" s="86">
        <f t="shared" ref="G514:L514" si="491">G515+G520</f>
        <v>11800</v>
      </c>
      <c r="H514" s="98">
        <f t="shared" si="491"/>
        <v>11800</v>
      </c>
      <c r="I514" s="543">
        <f t="shared" si="491"/>
        <v>11800</v>
      </c>
      <c r="J514" s="86">
        <f t="shared" si="491"/>
        <v>80355</v>
      </c>
      <c r="K514" s="566">
        <f t="shared" si="491"/>
        <v>80355</v>
      </c>
      <c r="L514" s="566">
        <f t="shared" si="491"/>
        <v>111540</v>
      </c>
      <c r="M514" s="566">
        <f t="shared" ref="M514" si="492">M515+M520</f>
        <v>144690</v>
      </c>
      <c r="N514" s="231">
        <f t="shared" si="450"/>
        <v>33150</v>
      </c>
    </row>
    <row r="515" spans="1:14" ht="12.15" customHeight="1" x14ac:dyDescent="0.25">
      <c r="A515" s="946"/>
      <c r="B515" s="913"/>
      <c r="C515" s="139">
        <v>642</v>
      </c>
      <c r="D515" s="162" t="s">
        <v>856</v>
      </c>
      <c r="E515" s="345" t="s">
        <v>801</v>
      </c>
      <c r="F515" s="218"/>
      <c r="G515" s="120">
        <f t="shared" ref="G515:L515" si="493">SUM(G516:G519)</f>
        <v>5800</v>
      </c>
      <c r="H515" s="94">
        <f t="shared" si="493"/>
        <v>5800</v>
      </c>
      <c r="I515" s="549">
        <f t="shared" si="493"/>
        <v>5800</v>
      </c>
      <c r="J515" s="82">
        <f t="shared" si="493"/>
        <v>74355</v>
      </c>
      <c r="K515" s="241">
        <f t="shared" si="493"/>
        <v>74355</v>
      </c>
      <c r="L515" s="241">
        <f t="shared" si="493"/>
        <v>105540</v>
      </c>
      <c r="M515" s="241">
        <f t="shared" ref="M515" si="494">SUM(M516:M519)</f>
        <v>138190</v>
      </c>
      <c r="N515" s="229">
        <f t="shared" si="450"/>
        <v>32650</v>
      </c>
    </row>
    <row r="516" spans="1:14" ht="12.15" customHeight="1" outlineLevel="1" x14ac:dyDescent="0.25">
      <c r="A516" s="946"/>
      <c r="B516" s="913"/>
      <c r="C516" s="139"/>
      <c r="D516" s="141"/>
      <c r="E516" s="218" t="s">
        <v>742</v>
      </c>
      <c r="F516" s="218"/>
      <c r="G516" s="96">
        <v>1500</v>
      </c>
      <c r="H516" s="96">
        <v>1500</v>
      </c>
      <c r="I516" s="1043">
        <v>1500</v>
      </c>
      <c r="J516" s="635">
        <v>1500</v>
      </c>
      <c r="K516" s="692">
        <v>1500</v>
      </c>
      <c r="L516" s="692">
        <v>1500</v>
      </c>
      <c r="M516" s="692">
        <v>1500</v>
      </c>
      <c r="N516" s="226">
        <f t="shared" si="450"/>
        <v>0</v>
      </c>
    </row>
    <row r="517" spans="1:14" ht="12.15" customHeight="1" outlineLevel="1" x14ac:dyDescent="0.25">
      <c r="A517" s="946"/>
      <c r="B517" s="913"/>
      <c r="C517" s="139"/>
      <c r="D517" s="141"/>
      <c r="E517" s="218" t="s">
        <v>744</v>
      </c>
      <c r="F517" s="218"/>
      <c r="G517" s="94">
        <v>4000</v>
      </c>
      <c r="H517" s="94">
        <v>4000</v>
      </c>
      <c r="I517" s="80">
        <v>4000</v>
      </c>
      <c r="J517" s="80">
        <v>4000</v>
      </c>
      <c r="K517" s="80">
        <v>4000</v>
      </c>
      <c r="L517" s="242">
        <v>4000</v>
      </c>
      <c r="M517" s="242">
        <v>4000</v>
      </c>
      <c r="N517" s="227">
        <f t="shared" si="450"/>
        <v>0</v>
      </c>
    </row>
    <row r="518" spans="1:14" ht="12.15" customHeight="1" outlineLevel="1" x14ac:dyDescent="0.25">
      <c r="A518" s="946"/>
      <c r="B518" s="913"/>
      <c r="C518" s="139"/>
      <c r="D518" s="141"/>
      <c r="E518" s="345" t="s">
        <v>746</v>
      </c>
      <c r="F518" s="218"/>
      <c r="G518" s="96">
        <v>300</v>
      </c>
      <c r="H518" s="96">
        <v>300</v>
      </c>
      <c r="I518" s="1043">
        <v>300</v>
      </c>
      <c r="J518" s="635">
        <v>300</v>
      </c>
      <c r="K518" s="80">
        <v>300</v>
      </c>
      <c r="L518" s="692">
        <v>300</v>
      </c>
      <c r="M518" s="692">
        <v>300</v>
      </c>
      <c r="N518" s="226">
        <f t="shared" ref="N518:N581" si="495">M518-L518</f>
        <v>0</v>
      </c>
    </row>
    <row r="519" spans="1:14" ht="12.15" customHeight="1" outlineLevel="1" x14ac:dyDescent="0.25">
      <c r="A519" s="946"/>
      <c r="B519" s="913"/>
      <c r="C519" s="139"/>
      <c r="D519" s="141"/>
      <c r="E519" s="345" t="s">
        <v>747</v>
      </c>
      <c r="F519" s="218"/>
      <c r="G519" s="744">
        <v>0</v>
      </c>
      <c r="H519" s="96">
        <v>0</v>
      </c>
      <c r="I519" s="81">
        <v>0</v>
      </c>
      <c r="J519" s="81">
        <v>68555</v>
      </c>
      <c r="K519" s="80">
        <v>68555</v>
      </c>
      <c r="L519" s="242">
        <f>68555+31185</f>
        <v>99740</v>
      </c>
      <c r="M519" s="242">
        <v>132390</v>
      </c>
      <c r="N519" s="227">
        <f t="shared" si="495"/>
        <v>32650</v>
      </c>
    </row>
    <row r="520" spans="1:14" ht="12.15" customHeight="1" x14ac:dyDescent="0.25">
      <c r="A520" s="946"/>
      <c r="B520" s="913"/>
      <c r="C520" s="139">
        <v>642</v>
      </c>
      <c r="D520" s="141" t="s">
        <v>855</v>
      </c>
      <c r="E520" s="218" t="s">
        <v>801</v>
      </c>
      <c r="F520" s="218"/>
      <c r="G520" s="94">
        <f t="shared" ref="G520:L520" si="496">G522+G521</f>
        <v>6000</v>
      </c>
      <c r="H520" s="94">
        <f t="shared" si="496"/>
        <v>6000</v>
      </c>
      <c r="I520" s="80">
        <f t="shared" si="496"/>
        <v>6000</v>
      </c>
      <c r="J520" s="80">
        <f t="shared" si="496"/>
        <v>6000</v>
      </c>
      <c r="K520" s="241">
        <f t="shared" si="496"/>
        <v>6000</v>
      </c>
      <c r="L520" s="241">
        <f t="shared" si="496"/>
        <v>6000</v>
      </c>
      <c r="M520" s="241">
        <f t="shared" ref="M520" si="497">M522+M521</f>
        <v>6500</v>
      </c>
      <c r="N520" s="229">
        <f t="shared" si="495"/>
        <v>500</v>
      </c>
    </row>
    <row r="521" spans="1:14" ht="12.15" customHeight="1" outlineLevel="1" x14ac:dyDescent="0.25">
      <c r="A521" s="946"/>
      <c r="B521" s="913"/>
      <c r="C521" s="139"/>
      <c r="D521" s="141"/>
      <c r="E521" s="218" t="s">
        <v>743</v>
      </c>
      <c r="F521" s="218"/>
      <c r="G521" s="94">
        <v>5000</v>
      </c>
      <c r="H521" s="120">
        <v>5000</v>
      </c>
      <c r="I521" s="549">
        <v>5000</v>
      </c>
      <c r="J521" s="82">
        <v>5000</v>
      </c>
      <c r="K521" s="241">
        <v>5000</v>
      </c>
      <c r="L521" s="241">
        <v>5000</v>
      </c>
      <c r="M521" s="241">
        <v>5000</v>
      </c>
      <c r="N521" s="229">
        <f t="shared" si="495"/>
        <v>0</v>
      </c>
    </row>
    <row r="522" spans="1:14" ht="12.15" customHeight="1" outlineLevel="1" x14ac:dyDescent="0.25">
      <c r="A522" s="946"/>
      <c r="B522" s="922"/>
      <c r="C522" s="139"/>
      <c r="D522" s="141"/>
      <c r="E522" s="218" t="s">
        <v>745</v>
      </c>
      <c r="F522" s="218"/>
      <c r="G522" s="120">
        <v>1000</v>
      </c>
      <c r="H522" s="120">
        <v>1000</v>
      </c>
      <c r="I522" s="549">
        <v>1000</v>
      </c>
      <c r="J522" s="82">
        <v>1000</v>
      </c>
      <c r="K522" s="241">
        <v>1000</v>
      </c>
      <c r="L522" s="241">
        <v>1000</v>
      </c>
      <c r="M522" s="241">
        <v>1500</v>
      </c>
      <c r="N522" s="229">
        <f t="shared" si="495"/>
        <v>500</v>
      </c>
    </row>
    <row r="523" spans="1:14" ht="18" customHeight="1" x14ac:dyDescent="0.25">
      <c r="A523" s="946"/>
      <c r="B523" s="924" t="s">
        <v>559</v>
      </c>
      <c r="C523" s="924"/>
      <c r="D523" s="924"/>
      <c r="E523" s="924"/>
      <c r="F523" s="925"/>
      <c r="G523" s="102">
        <f t="shared" ref="G523" si="498">G524+G536+G553</f>
        <v>420631</v>
      </c>
      <c r="H523" s="97">
        <f t="shared" ref="H523:I523" si="499">H524+H536+H553</f>
        <v>420631</v>
      </c>
      <c r="I523" s="550">
        <f t="shared" si="499"/>
        <v>420631</v>
      </c>
      <c r="J523" s="631">
        <f t="shared" ref="J523:K523" si="500">J524+J536+J553</f>
        <v>422503</v>
      </c>
      <c r="K523" s="695">
        <f t="shared" si="500"/>
        <v>422503</v>
      </c>
      <c r="L523" s="695">
        <f t="shared" ref="L523" si="501">L524+L536+L553</f>
        <v>422503</v>
      </c>
      <c r="M523" s="695">
        <f t="shared" ref="M523" si="502">M524+M536+M553</f>
        <v>422503</v>
      </c>
      <c r="N523" s="237">
        <f t="shared" si="495"/>
        <v>0</v>
      </c>
    </row>
    <row r="524" spans="1:14" ht="15" customHeight="1" x14ac:dyDescent="0.25">
      <c r="A524" s="946"/>
      <c r="B524" s="912"/>
      <c r="C524" s="907" t="s">
        <v>560</v>
      </c>
      <c r="D524" s="907"/>
      <c r="E524" s="907"/>
      <c r="F524" s="908"/>
      <c r="G524" s="98">
        <f t="shared" ref="G524" si="503">G525+G526+G527+G528+G529+G530+G535</f>
        <v>200800</v>
      </c>
      <c r="H524" s="98">
        <f t="shared" ref="H524:I524" si="504">H525+H526+H527+H528+H529+H530+H535</f>
        <v>200800</v>
      </c>
      <c r="I524" s="543">
        <f t="shared" si="504"/>
        <v>200800</v>
      </c>
      <c r="J524" s="86">
        <f t="shared" ref="J524:K524" si="505">J525+J526+J527+J528+J529+J530+J535</f>
        <v>200800</v>
      </c>
      <c r="K524" s="566">
        <f t="shared" si="505"/>
        <v>200800</v>
      </c>
      <c r="L524" s="566">
        <f t="shared" ref="L524" si="506">L525+L526+L527+L528+L529+L530+L535</f>
        <v>200800</v>
      </c>
      <c r="M524" s="566">
        <f t="shared" ref="M524" si="507">M525+M526+M527+M528+M529+M530+M535</f>
        <v>200800</v>
      </c>
      <c r="N524" s="231">
        <f t="shared" si="495"/>
        <v>0</v>
      </c>
    </row>
    <row r="525" spans="1:14" ht="12.15" customHeight="1" x14ac:dyDescent="0.25">
      <c r="A525" s="946"/>
      <c r="B525" s="913"/>
      <c r="C525" s="139">
        <v>610</v>
      </c>
      <c r="D525" s="140" t="s">
        <v>857</v>
      </c>
      <c r="E525" s="181" t="s">
        <v>319</v>
      </c>
      <c r="F525" s="218"/>
      <c r="G525" s="94">
        <v>130000</v>
      </c>
      <c r="H525" s="94">
        <v>130000</v>
      </c>
      <c r="I525" s="243">
        <v>130000</v>
      </c>
      <c r="J525" s="80">
        <v>130000</v>
      </c>
      <c r="K525" s="242">
        <v>130000</v>
      </c>
      <c r="L525" s="242">
        <v>130000</v>
      </c>
      <c r="M525" s="242">
        <v>130000</v>
      </c>
      <c r="N525" s="227">
        <f t="shared" si="495"/>
        <v>0</v>
      </c>
    </row>
    <row r="526" spans="1:14" ht="12.15" customHeight="1" x14ac:dyDescent="0.25">
      <c r="A526" s="946"/>
      <c r="B526" s="913"/>
      <c r="C526" s="139">
        <v>625</v>
      </c>
      <c r="D526" s="140" t="s">
        <v>857</v>
      </c>
      <c r="E526" s="181" t="s">
        <v>320</v>
      </c>
      <c r="F526" s="218"/>
      <c r="G526" s="94">
        <v>48100</v>
      </c>
      <c r="H526" s="94">
        <v>48100</v>
      </c>
      <c r="I526" s="243">
        <v>48100</v>
      </c>
      <c r="J526" s="80">
        <v>48100</v>
      </c>
      <c r="K526" s="242">
        <v>48100</v>
      </c>
      <c r="L526" s="242">
        <v>48100</v>
      </c>
      <c r="M526" s="242">
        <v>48100</v>
      </c>
      <c r="N526" s="227">
        <f t="shared" si="495"/>
        <v>0</v>
      </c>
    </row>
    <row r="527" spans="1:14" ht="12.15" customHeight="1" x14ac:dyDescent="0.25">
      <c r="A527" s="946"/>
      <c r="B527" s="913"/>
      <c r="C527" s="139">
        <v>632</v>
      </c>
      <c r="D527" s="140" t="s">
        <v>857</v>
      </c>
      <c r="E527" s="181" t="s">
        <v>561</v>
      </c>
      <c r="F527" s="218"/>
      <c r="G527" s="94">
        <v>1000</v>
      </c>
      <c r="H527" s="94">
        <v>1000</v>
      </c>
      <c r="I527" s="243">
        <v>1000</v>
      </c>
      <c r="J527" s="80">
        <v>1000</v>
      </c>
      <c r="K527" s="242">
        <v>1000</v>
      </c>
      <c r="L527" s="242">
        <v>1000</v>
      </c>
      <c r="M527" s="242">
        <v>1000</v>
      </c>
      <c r="N527" s="227">
        <f t="shared" si="495"/>
        <v>0</v>
      </c>
    </row>
    <row r="528" spans="1:14" ht="12.15" customHeight="1" x14ac:dyDescent="0.25">
      <c r="A528" s="946"/>
      <c r="B528" s="913"/>
      <c r="C528" s="139">
        <v>633</v>
      </c>
      <c r="D528" s="140" t="s">
        <v>857</v>
      </c>
      <c r="E528" s="181" t="s">
        <v>353</v>
      </c>
      <c r="F528" s="218"/>
      <c r="G528" s="96">
        <v>2000</v>
      </c>
      <c r="H528" s="96">
        <v>2000</v>
      </c>
      <c r="I528" s="1043">
        <v>2000</v>
      </c>
      <c r="J528" s="635">
        <v>2000</v>
      </c>
      <c r="K528" s="692">
        <v>2000</v>
      </c>
      <c r="L528" s="692">
        <v>2000</v>
      </c>
      <c r="M528" s="692">
        <v>2000</v>
      </c>
      <c r="N528" s="226">
        <f t="shared" si="495"/>
        <v>0</v>
      </c>
    </row>
    <row r="529" spans="1:14" ht="12.15" customHeight="1" x14ac:dyDescent="0.25">
      <c r="A529" s="946"/>
      <c r="B529" s="913"/>
      <c r="C529" s="139">
        <v>634</v>
      </c>
      <c r="D529" s="140" t="s">
        <v>857</v>
      </c>
      <c r="E529" s="181" t="s">
        <v>562</v>
      </c>
      <c r="F529" s="218"/>
      <c r="G529" s="94">
        <v>7500</v>
      </c>
      <c r="H529" s="94">
        <v>7500</v>
      </c>
      <c r="I529" s="243">
        <v>7500</v>
      </c>
      <c r="J529" s="80">
        <v>7500</v>
      </c>
      <c r="K529" s="242">
        <v>7500</v>
      </c>
      <c r="L529" s="242">
        <v>7500</v>
      </c>
      <c r="M529" s="242">
        <v>7500</v>
      </c>
      <c r="N529" s="227">
        <f t="shared" si="495"/>
        <v>0</v>
      </c>
    </row>
    <row r="530" spans="1:14" ht="12.15" customHeight="1" x14ac:dyDescent="0.25">
      <c r="A530" s="946"/>
      <c r="B530" s="913"/>
      <c r="C530" s="139">
        <v>637</v>
      </c>
      <c r="D530" s="140" t="s">
        <v>857</v>
      </c>
      <c r="E530" s="181" t="s">
        <v>322</v>
      </c>
      <c r="F530" s="218"/>
      <c r="G530" s="94">
        <f t="shared" ref="G530" si="508">SUM(G531:G534)</f>
        <v>3900</v>
      </c>
      <c r="H530" s="94">
        <f t="shared" ref="H530:I530" si="509">SUM(H531:H534)</f>
        <v>3900</v>
      </c>
      <c r="I530" s="243">
        <f t="shared" si="509"/>
        <v>3900</v>
      </c>
      <c r="J530" s="80">
        <f t="shared" ref="J530:K530" si="510">SUM(J531:J534)</f>
        <v>3900</v>
      </c>
      <c r="K530" s="242">
        <f t="shared" si="510"/>
        <v>3900</v>
      </c>
      <c r="L530" s="242">
        <f t="shared" ref="L530" si="511">SUM(L531:L534)</f>
        <v>3900</v>
      </c>
      <c r="M530" s="242">
        <f t="shared" ref="M530" si="512">SUM(M531:M534)</f>
        <v>3900</v>
      </c>
      <c r="N530" s="227">
        <f t="shared" si="495"/>
        <v>0</v>
      </c>
    </row>
    <row r="531" spans="1:14" ht="12.15" customHeight="1" outlineLevel="1" x14ac:dyDescent="0.25">
      <c r="A531" s="946"/>
      <c r="B531" s="913"/>
      <c r="C531" s="139"/>
      <c r="D531" s="181"/>
      <c r="E531" s="218" t="s">
        <v>563</v>
      </c>
      <c r="F531" s="218"/>
      <c r="G531" s="94">
        <v>1600</v>
      </c>
      <c r="H531" s="94">
        <v>1600</v>
      </c>
      <c r="I531" s="243">
        <v>1600</v>
      </c>
      <c r="J531" s="80">
        <v>1600</v>
      </c>
      <c r="K531" s="242">
        <v>1600</v>
      </c>
      <c r="L531" s="242">
        <v>1600</v>
      </c>
      <c r="M531" s="242">
        <v>1600</v>
      </c>
      <c r="N531" s="227">
        <f t="shared" si="495"/>
        <v>0</v>
      </c>
    </row>
    <row r="532" spans="1:14" ht="12.15" customHeight="1" outlineLevel="1" x14ac:dyDescent="0.25">
      <c r="A532" s="946"/>
      <c r="B532" s="913"/>
      <c r="C532" s="139"/>
      <c r="D532" s="181"/>
      <c r="E532" s="218" t="s">
        <v>324</v>
      </c>
      <c r="F532" s="218"/>
      <c r="G532" s="516"/>
      <c r="H532" s="517"/>
      <c r="I532" s="517"/>
      <c r="J532" s="475"/>
      <c r="K532" s="517"/>
      <c r="L532" s="517"/>
      <c r="M532" s="517"/>
      <c r="N532" s="477">
        <f t="shared" si="495"/>
        <v>0</v>
      </c>
    </row>
    <row r="533" spans="1:14" ht="12.15" customHeight="1" outlineLevel="1" x14ac:dyDescent="0.25">
      <c r="A533" s="946"/>
      <c r="B533" s="913"/>
      <c r="C533" s="139"/>
      <c r="D533" s="181"/>
      <c r="E533" s="218" t="s">
        <v>564</v>
      </c>
      <c r="F533" s="218"/>
      <c r="G533" s="96">
        <v>1600</v>
      </c>
      <c r="H533" s="96">
        <v>1600</v>
      </c>
      <c r="I533" s="80">
        <v>1600</v>
      </c>
      <c r="J533" s="80">
        <v>1600</v>
      </c>
      <c r="K533" s="692">
        <v>1600</v>
      </c>
      <c r="L533" s="692">
        <v>1600</v>
      </c>
      <c r="M533" s="692">
        <v>1600</v>
      </c>
      <c r="N533" s="226">
        <f t="shared" si="495"/>
        <v>0</v>
      </c>
    </row>
    <row r="534" spans="1:14" ht="12.15" customHeight="1" outlineLevel="1" x14ac:dyDescent="0.25">
      <c r="A534" s="946"/>
      <c r="B534" s="913"/>
      <c r="C534" s="139"/>
      <c r="D534" s="181"/>
      <c r="E534" s="218" t="s">
        <v>565</v>
      </c>
      <c r="F534" s="218"/>
      <c r="G534" s="95">
        <v>700</v>
      </c>
      <c r="H534" s="95">
        <v>700</v>
      </c>
      <c r="I534" s="82">
        <v>700</v>
      </c>
      <c r="J534" s="635">
        <v>700</v>
      </c>
      <c r="K534" s="81">
        <v>700</v>
      </c>
      <c r="L534" s="80">
        <v>700</v>
      </c>
      <c r="M534" s="242">
        <v>700</v>
      </c>
      <c r="N534" s="227">
        <f t="shared" si="495"/>
        <v>0</v>
      </c>
    </row>
    <row r="535" spans="1:14" ht="12.15" customHeight="1" x14ac:dyDescent="0.25">
      <c r="A535" s="946"/>
      <c r="B535" s="913"/>
      <c r="C535" s="178">
        <v>642</v>
      </c>
      <c r="D535" s="147" t="s">
        <v>840</v>
      </c>
      <c r="E535" s="488" t="s">
        <v>863</v>
      </c>
      <c r="F535" s="218"/>
      <c r="G535" s="94">
        <v>8300</v>
      </c>
      <c r="H535" s="94">
        <v>8300</v>
      </c>
      <c r="I535" s="1043">
        <v>8300</v>
      </c>
      <c r="J535" s="80">
        <v>8300</v>
      </c>
      <c r="K535" s="80">
        <v>8300</v>
      </c>
      <c r="L535" s="80">
        <v>8300</v>
      </c>
      <c r="M535" s="242">
        <v>8300</v>
      </c>
      <c r="N535" s="227">
        <f t="shared" si="495"/>
        <v>0</v>
      </c>
    </row>
    <row r="536" spans="1:14" ht="15" customHeight="1" x14ac:dyDescent="0.25">
      <c r="A536" s="946"/>
      <c r="B536" s="913"/>
      <c r="C536" s="907" t="s">
        <v>566</v>
      </c>
      <c r="D536" s="907"/>
      <c r="E536" s="907"/>
      <c r="F536" s="908"/>
      <c r="G536" s="98">
        <f t="shared" ref="G536" si="513">G537+G538+G539+G543+G544+G545+G552</f>
        <v>218800</v>
      </c>
      <c r="H536" s="98">
        <f t="shared" ref="H536:I536" si="514">H537+H538+H539+H543+H544+H545+H552</f>
        <v>218800</v>
      </c>
      <c r="I536" s="543">
        <f t="shared" si="514"/>
        <v>218800</v>
      </c>
      <c r="J536" s="86">
        <f t="shared" ref="J536:K536" si="515">J537+J538+J539+J543+J544+J545+J552</f>
        <v>220672</v>
      </c>
      <c r="K536" s="566">
        <f t="shared" si="515"/>
        <v>220672</v>
      </c>
      <c r="L536" s="566">
        <f t="shared" ref="L536" si="516">L537+L538+L539+L543+L544+L545+L552</f>
        <v>220672</v>
      </c>
      <c r="M536" s="566">
        <f t="shared" ref="M536" si="517">M537+M538+M539+M543+M544+M545+M552</f>
        <v>220672</v>
      </c>
      <c r="N536" s="231">
        <f t="shared" si="495"/>
        <v>0</v>
      </c>
    </row>
    <row r="537" spans="1:14" ht="12.15" customHeight="1" x14ac:dyDescent="0.25">
      <c r="A537" s="946"/>
      <c r="B537" s="913"/>
      <c r="C537" s="139">
        <v>611</v>
      </c>
      <c r="D537" s="140" t="s">
        <v>857</v>
      </c>
      <c r="E537" s="181" t="s">
        <v>319</v>
      </c>
      <c r="F537" s="218"/>
      <c r="G537" s="94">
        <v>105000</v>
      </c>
      <c r="H537" s="94">
        <v>105000</v>
      </c>
      <c r="I537" s="243">
        <v>105000</v>
      </c>
      <c r="J537" s="80">
        <v>105000</v>
      </c>
      <c r="K537" s="242">
        <v>105000</v>
      </c>
      <c r="L537" s="242">
        <v>105000</v>
      </c>
      <c r="M537" s="242">
        <v>105000</v>
      </c>
      <c r="N537" s="227">
        <f t="shared" si="495"/>
        <v>0</v>
      </c>
    </row>
    <row r="538" spans="1:14" ht="12.15" customHeight="1" x14ac:dyDescent="0.25">
      <c r="A538" s="946"/>
      <c r="B538" s="913"/>
      <c r="C538" s="139">
        <v>625</v>
      </c>
      <c r="D538" s="140" t="s">
        <v>857</v>
      </c>
      <c r="E538" s="181" t="s">
        <v>320</v>
      </c>
      <c r="F538" s="218"/>
      <c r="G538" s="94">
        <v>38000</v>
      </c>
      <c r="H538" s="94">
        <v>38000</v>
      </c>
      <c r="I538" s="243">
        <v>38000</v>
      </c>
      <c r="J538" s="80">
        <v>38000</v>
      </c>
      <c r="K538" s="242">
        <v>38000</v>
      </c>
      <c r="L538" s="242">
        <v>38000</v>
      </c>
      <c r="M538" s="242">
        <v>38000</v>
      </c>
      <c r="N538" s="227">
        <f t="shared" si="495"/>
        <v>0</v>
      </c>
    </row>
    <row r="539" spans="1:14" ht="12.15" customHeight="1" x14ac:dyDescent="0.25">
      <c r="A539" s="946"/>
      <c r="B539" s="913"/>
      <c r="C539" s="139">
        <v>632</v>
      </c>
      <c r="D539" s="140" t="s">
        <v>857</v>
      </c>
      <c r="E539" s="181" t="s">
        <v>350</v>
      </c>
      <c r="F539" s="218"/>
      <c r="G539" s="94">
        <f t="shared" ref="G539" si="518">SUM(G540:G542)</f>
        <v>24500</v>
      </c>
      <c r="H539" s="94">
        <f t="shared" ref="H539:I539" si="519">SUM(H540:H542)</f>
        <v>24500</v>
      </c>
      <c r="I539" s="243">
        <f t="shared" si="519"/>
        <v>24500</v>
      </c>
      <c r="J539" s="80">
        <f t="shared" ref="J539:K539" si="520">SUM(J540:J542)</f>
        <v>24500</v>
      </c>
      <c r="K539" s="242">
        <f t="shared" si="520"/>
        <v>24500</v>
      </c>
      <c r="L539" s="242">
        <f t="shared" ref="L539" si="521">SUM(L540:L542)</f>
        <v>15500</v>
      </c>
      <c r="M539" s="242">
        <f t="shared" ref="M539" si="522">SUM(M540:M542)</f>
        <v>15500</v>
      </c>
      <c r="N539" s="227">
        <f t="shared" si="495"/>
        <v>0</v>
      </c>
    </row>
    <row r="540" spans="1:14" ht="12.15" customHeight="1" outlineLevel="1" x14ac:dyDescent="0.25">
      <c r="A540" s="946"/>
      <c r="B540" s="913"/>
      <c r="C540" s="139"/>
      <c r="D540" s="141"/>
      <c r="E540" s="347" t="s">
        <v>567</v>
      </c>
      <c r="F540" s="348"/>
      <c r="G540" s="94">
        <v>20000</v>
      </c>
      <c r="H540" s="94">
        <v>20000</v>
      </c>
      <c r="I540" s="243">
        <v>20000</v>
      </c>
      <c r="J540" s="80">
        <v>20000</v>
      </c>
      <c r="K540" s="242">
        <v>20000</v>
      </c>
      <c r="L540" s="242">
        <f>20000-9000</f>
        <v>11000</v>
      </c>
      <c r="M540" s="242">
        <f>20000-9000</f>
        <v>11000</v>
      </c>
      <c r="N540" s="227">
        <f t="shared" si="495"/>
        <v>0</v>
      </c>
    </row>
    <row r="541" spans="1:14" ht="12.15" customHeight="1" outlineLevel="1" x14ac:dyDescent="0.25">
      <c r="A541" s="946"/>
      <c r="B541" s="913"/>
      <c r="C541" s="139"/>
      <c r="D541" s="141"/>
      <c r="E541" s="347" t="s">
        <v>568</v>
      </c>
      <c r="F541" s="348"/>
      <c r="G541" s="94">
        <v>3000</v>
      </c>
      <c r="H541" s="94">
        <v>3000</v>
      </c>
      <c r="I541" s="243">
        <v>3000</v>
      </c>
      <c r="J541" s="80">
        <v>3000</v>
      </c>
      <c r="K541" s="242">
        <v>3000</v>
      </c>
      <c r="L541" s="242">
        <v>3000</v>
      </c>
      <c r="M541" s="242">
        <v>3000</v>
      </c>
      <c r="N541" s="227">
        <f t="shared" si="495"/>
        <v>0</v>
      </c>
    </row>
    <row r="542" spans="1:14" ht="12.15" customHeight="1" outlineLevel="1" x14ac:dyDescent="0.25">
      <c r="A542" s="946"/>
      <c r="B542" s="913"/>
      <c r="C542" s="139"/>
      <c r="D542" s="141"/>
      <c r="E542" s="347" t="s">
        <v>569</v>
      </c>
      <c r="F542" s="348"/>
      <c r="G542" s="94">
        <v>1500</v>
      </c>
      <c r="H542" s="94">
        <v>1500</v>
      </c>
      <c r="I542" s="243">
        <v>1500</v>
      </c>
      <c r="J542" s="80">
        <v>1500</v>
      </c>
      <c r="K542" s="242">
        <v>1500</v>
      </c>
      <c r="L542" s="242">
        <v>1500</v>
      </c>
      <c r="M542" s="242">
        <v>1500</v>
      </c>
      <c r="N542" s="227">
        <f t="shared" si="495"/>
        <v>0</v>
      </c>
    </row>
    <row r="543" spans="1:14" ht="12.15" customHeight="1" x14ac:dyDescent="0.25">
      <c r="A543" s="946"/>
      <c r="B543" s="913"/>
      <c r="C543" s="139">
        <v>633</v>
      </c>
      <c r="D543" s="532" t="s">
        <v>857</v>
      </c>
      <c r="E543" s="347" t="s">
        <v>353</v>
      </c>
      <c r="F543" s="348"/>
      <c r="G543" s="96">
        <v>3000</v>
      </c>
      <c r="H543" s="96">
        <v>3000</v>
      </c>
      <c r="I543" s="1043">
        <v>3000</v>
      </c>
      <c r="J543" s="635">
        <v>3000</v>
      </c>
      <c r="K543" s="692">
        <v>3000</v>
      </c>
      <c r="L543" s="692">
        <v>3000</v>
      </c>
      <c r="M543" s="692">
        <v>3000</v>
      </c>
      <c r="N543" s="226">
        <f t="shared" si="495"/>
        <v>0</v>
      </c>
    </row>
    <row r="544" spans="1:14" ht="12.15" customHeight="1" x14ac:dyDescent="0.25">
      <c r="A544" s="946"/>
      <c r="B544" s="913"/>
      <c r="C544" s="139">
        <v>635</v>
      </c>
      <c r="D544" s="140" t="s">
        <v>857</v>
      </c>
      <c r="E544" s="181" t="s">
        <v>372</v>
      </c>
      <c r="F544" s="348"/>
      <c r="G544" s="95">
        <v>1500</v>
      </c>
      <c r="H544" s="95">
        <v>1500</v>
      </c>
      <c r="I544" s="544">
        <v>1500</v>
      </c>
      <c r="J544" s="81">
        <v>1500</v>
      </c>
      <c r="K544" s="552">
        <v>1500</v>
      </c>
      <c r="L544" s="552">
        <v>1500</v>
      </c>
      <c r="M544" s="552">
        <v>1500</v>
      </c>
      <c r="N544" s="228">
        <f t="shared" si="495"/>
        <v>0</v>
      </c>
    </row>
    <row r="545" spans="1:14" ht="12.15" customHeight="1" x14ac:dyDescent="0.25">
      <c r="A545" s="946"/>
      <c r="B545" s="913"/>
      <c r="C545" s="139">
        <v>637</v>
      </c>
      <c r="D545" s="140" t="s">
        <v>857</v>
      </c>
      <c r="E545" s="181" t="s">
        <v>322</v>
      </c>
      <c r="F545" s="348"/>
      <c r="G545" s="95">
        <f t="shared" ref="G545" si="523">SUM(G546:G551)</f>
        <v>41800</v>
      </c>
      <c r="H545" s="95">
        <f t="shared" ref="H545:I545" si="524">SUM(H546:H551)</f>
        <v>41800</v>
      </c>
      <c r="I545" s="544">
        <f t="shared" si="524"/>
        <v>41800</v>
      </c>
      <c r="J545" s="81">
        <f t="shared" ref="J545:K545" si="525">SUM(J546:J551)</f>
        <v>43672</v>
      </c>
      <c r="K545" s="552">
        <f t="shared" si="525"/>
        <v>43672</v>
      </c>
      <c r="L545" s="552">
        <f t="shared" ref="L545" si="526">SUM(L546:L551)</f>
        <v>52672</v>
      </c>
      <c r="M545" s="552">
        <f t="shared" ref="M545" si="527">SUM(M546:M551)</f>
        <v>52672</v>
      </c>
      <c r="N545" s="228">
        <f t="shared" si="495"/>
        <v>0</v>
      </c>
    </row>
    <row r="546" spans="1:14" ht="12.15" customHeight="1" outlineLevel="1" x14ac:dyDescent="0.25">
      <c r="A546" s="946"/>
      <c r="B546" s="913"/>
      <c r="C546" s="139"/>
      <c r="D546" s="188"/>
      <c r="E546" s="368" t="s">
        <v>323</v>
      </c>
      <c r="F546" s="348"/>
      <c r="G546" s="95">
        <v>1000</v>
      </c>
      <c r="H546" s="95">
        <v>1000</v>
      </c>
      <c r="I546" s="544">
        <v>1000</v>
      </c>
      <c r="J546" s="81">
        <v>1000</v>
      </c>
      <c r="K546" s="552">
        <v>1000</v>
      </c>
      <c r="L546" s="552">
        <v>1000</v>
      </c>
      <c r="M546" s="552">
        <v>1000</v>
      </c>
      <c r="N546" s="228">
        <f t="shared" si="495"/>
        <v>0</v>
      </c>
    </row>
    <row r="547" spans="1:14" ht="12.15" customHeight="1" outlineLevel="1" x14ac:dyDescent="0.25">
      <c r="A547" s="946"/>
      <c r="B547" s="913"/>
      <c r="C547" s="139"/>
      <c r="D547" s="141"/>
      <c r="E547" s="348" t="s">
        <v>417</v>
      </c>
      <c r="F547" s="348"/>
      <c r="G547" s="94">
        <v>29500</v>
      </c>
      <c r="H547" s="94">
        <v>29500</v>
      </c>
      <c r="I547" s="243">
        <v>29500</v>
      </c>
      <c r="J547" s="80">
        <v>29500</v>
      </c>
      <c r="K547" s="242">
        <v>29500</v>
      </c>
      <c r="L547" s="242">
        <v>29500</v>
      </c>
      <c r="M547" s="242">
        <v>29500</v>
      </c>
      <c r="N547" s="227">
        <f t="shared" si="495"/>
        <v>0</v>
      </c>
    </row>
    <row r="548" spans="1:14" ht="12.15" customHeight="1" outlineLevel="1" x14ac:dyDescent="0.25">
      <c r="A548" s="946"/>
      <c r="B548" s="913"/>
      <c r="C548" s="139"/>
      <c r="D548" s="141"/>
      <c r="E548" s="347" t="s">
        <v>324</v>
      </c>
      <c r="F548" s="348"/>
      <c r="G548" s="517"/>
      <c r="H548" s="475"/>
      <c r="I548" s="517"/>
      <c r="J548" s="475"/>
      <c r="K548" s="517"/>
      <c r="L548" s="517"/>
      <c r="M548" s="517"/>
      <c r="N548" s="477">
        <f t="shared" si="495"/>
        <v>0</v>
      </c>
    </row>
    <row r="549" spans="1:14" ht="12.15" customHeight="1" outlineLevel="1" x14ac:dyDescent="0.25">
      <c r="A549" s="946"/>
      <c r="B549" s="913"/>
      <c r="C549" s="139"/>
      <c r="D549" s="141"/>
      <c r="E549" s="348" t="s">
        <v>564</v>
      </c>
      <c r="F549" s="348"/>
      <c r="G549" s="95">
        <v>1300</v>
      </c>
      <c r="H549" s="95">
        <v>1300</v>
      </c>
      <c r="I549" s="544">
        <v>1300</v>
      </c>
      <c r="J549" s="81">
        <v>1300</v>
      </c>
      <c r="K549" s="552">
        <v>1300</v>
      </c>
      <c r="L549" s="552">
        <v>1300</v>
      </c>
      <c r="M549" s="552">
        <v>1300</v>
      </c>
      <c r="N549" s="228">
        <f t="shared" si="495"/>
        <v>0</v>
      </c>
    </row>
    <row r="550" spans="1:14" ht="12.15" customHeight="1" outlineLevel="1" x14ac:dyDescent="0.25">
      <c r="A550" s="946"/>
      <c r="B550" s="913"/>
      <c r="C550" s="139"/>
      <c r="D550" s="141"/>
      <c r="E550" s="347" t="s">
        <v>570</v>
      </c>
      <c r="F550" s="348"/>
      <c r="G550" s="95">
        <v>0</v>
      </c>
      <c r="H550" s="95">
        <v>0</v>
      </c>
      <c r="I550" s="544">
        <v>0</v>
      </c>
      <c r="J550" s="81">
        <v>0</v>
      </c>
      <c r="K550" s="552">
        <v>0</v>
      </c>
      <c r="L550" s="552">
        <v>0</v>
      </c>
      <c r="M550" s="552">
        <v>0</v>
      </c>
      <c r="N550" s="228">
        <f t="shared" si="495"/>
        <v>0</v>
      </c>
    </row>
    <row r="551" spans="1:14" ht="12.15" customHeight="1" outlineLevel="1" x14ac:dyDescent="0.25">
      <c r="A551" s="946"/>
      <c r="B551" s="913"/>
      <c r="C551" s="139"/>
      <c r="D551" s="141"/>
      <c r="E551" s="348" t="s">
        <v>571</v>
      </c>
      <c r="F551" s="348"/>
      <c r="G551" s="94">
        <v>10000</v>
      </c>
      <c r="H551" s="94">
        <v>10000</v>
      </c>
      <c r="I551" s="243">
        <v>10000</v>
      </c>
      <c r="J551" s="80">
        <f>10000+1872</f>
        <v>11872</v>
      </c>
      <c r="K551" s="242">
        <f>10000+1872</f>
        <v>11872</v>
      </c>
      <c r="L551" s="242">
        <f>10000+1872+9000</f>
        <v>20872</v>
      </c>
      <c r="M551" s="242">
        <f>10000+1872+9000</f>
        <v>20872</v>
      </c>
      <c r="N551" s="227">
        <f t="shared" si="495"/>
        <v>0</v>
      </c>
    </row>
    <row r="552" spans="1:14" ht="12.15" customHeight="1" x14ac:dyDescent="0.25">
      <c r="A552" s="946"/>
      <c r="B552" s="913"/>
      <c r="C552" s="178">
        <v>642</v>
      </c>
      <c r="D552" s="147" t="s">
        <v>840</v>
      </c>
      <c r="E552" s="488" t="s">
        <v>863</v>
      </c>
      <c r="F552" s="218"/>
      <c r="G552" s="94">
        <v>5000</v>
      </c>
      <c r="H552" s="94">
        <v>5000</v>
      </c>
      <c r="I552" s="243">
        <v>5000</v>
      </c>
      <c r="J552" s="80">
        <v>5000</v>
      </c>
      <c r="K552" s="242">
        <v>5000</v>
      </c>
      <c r="L552" s="242">
        <v>5000</v>
      </c>
      <c r="M552" s="242">
        <v>5000</v>
      </c>
      <c r="N552" s="227">
        <f t="shared" si="495"/>
        <v>0</v>
      </c>
    </row>
    <row r="553" spans="1:14" ht="15" customHeight="1" x14ac:dyDescent="0.25">
      <c r="A553" s="946"/>
      <c r="B553" s="913"/>
      <c r="C553" s="1034" t="s">
        <v>572</v>
      </c>
      <c r="D553" s="1035"/>
      <c r="E553" s="1035"/>
      <c r="F553" s="1036"/>
      <c r="G553" s="189">
        <f t="shared" ref="G553:M553" si="528">G554</f>
        <v>1031</v>
      </c>
      <c r="H553" s="434">
        <f t="shared" si="528"/>
        <v>1031</v>
      </c>
      <c r="I553" s="574">
        <f t="shared" si="528"/>
        <v>1031</v>
      </c>
      <c r="J553" s="653">
        <f t="shared" si="528"/>
        <v>1031</v>
      </c>
      <c r="K553" s="716">
        <f t="shared" si="528"/>
        <v>1031</v>
      </c>
      <c r="L553" s="716">
        <f t="shared" si="528"/>
        <v>1031</v>
      </c>
      <c r="M553" s="716">
        <f t="shared" si="528"/>
        <v>1031</v>
      </c>
      <c r="N553" s="234">
        <f t="shared" si="495"/>
        <v>0</v>
      </c>
    </row>
    <row r="554" spans="1:14" ht="12" customHeight="1" x14ac:dyDescent="0.25">
      <c r="A554" s="946"/>
      <c r="B554" s="922"/>
      <c r="C554" s="139">
        <v>651</v>
      </c>
      <c r="D554" s="140" t="s">
        <v>857</v>
      </c>
      <c r="E554" s="348" t="s">
        <v>811</v>
      </c>
      <c r="F554" s="348"/>
      <c r="G554" s="94">
        <v>1031</v>
      </c>
      <c r="H554" s="94">
        <v>1031</v>
      </c>
      <c r="I554" s="243">
        <v>1031</v>
      </c>
      <c r="J554" s="80">
        <v>1031</v>
      </c>
      <c r="K554" s="242">
        <v>1031</v>
      </c>
      <c r="L554" s="242">
        <v>1031</v>
      </c>
      <c r="M554" s="242">
        <v>1031</v>
      </c>
      <c r="N554" s="227">
        <f t="shared" si="495"/>
        <v>0</v>
      </c>
    </row>
    <row r="555" spans="1:14" ht="18" customHeight="1" x14ac:dyDescent="0.25">
      <c r="A555" s="946"/>
      <c r="B555" s="924" t="s">
        <v>573</v>
      </c>
      <c r="C555" s="924"/>
      <c r="D555" s="924"/>
      <c r="E555" s="924"/>
      <c r="F555" s="925"/>
      <c r="G555" s="97">
        <f t="shared" ref="G555:M555" si="529">G556</f>
        <v>6750</v>
      </c>
      <c r="H555" s="97">
        <f t="shared" si="529"/>
        <v>6750</v>
      </c>
      <c r="I555" s="546">
        <f t="shared" si="529"/>
        <v>6750</v>
      </c>
      <c r="J555" s="83">
        <f t="shared" si="529"/>
        <v>6750</v>
      </c>
      <c r="K555" s="567">
        <f t="shared" si="529"/>
        <v>10600</v>
      </c>
      <c r="L555" s="567">
        <f t="shared" si="529"/>
        <v>10600</v>
      </c>
      <c r="M555" s="567">
        <f t="shared" si="529"/>
        <v>10600</v>
      </c>
      <c r="N555" s="232">
        <f t="shared" si="495"/>
        <v>0</v>
      </c>
    </row>
    <row r="556" spans="1:14" ht="15" customHeight="1" x14ac:dyDescent="0.25">
      <c r="A556" s="946"/>
      <c r="B556" s="1033"/>
      <c r="C556" s="907" t="s">
        <v>574</v>
      </c>
      <c r="D556" s="907"/>
      <c r="E556" s="907"/>
      <c r="F556" s="908"/>
      <c r="G556" s="98">
        <f t="shared" ref="G556:L556" si="530">SUM(G557:G560)</f>
        <v>6750</v>
      </c>
      <c r="H556" s="98">
        <f t="shared" si="530"/>
        <v>6750</v>
      </c>
      <c r="I556" s="543">
        <f t="shared" si="530"/>
        <v>6750</v>
      </c>
      <c r="J556" s="86">
        <f t="shared" si="530"/>
        <v>6750</v>
      </c>
      <c r="K556" s="566">
        <f t="shared" si="530"/>
        <v>10600</v>
      </c>
      <c r="L556" s="566">
        <f t="shared" si="530"/>
        <v>10600</v>
      </c>
      <c r="M556" s="566">
        <f t="shared" ref="M556" si="531">SUM(M557:M560)</f>
        <v>10600</v>
      </c>
      <c r="N556" s="231">
        <f t="shared" si="495"/>
        <v>0</v>
      </c>
    </row>
    <row r="557" spans="1:14" ht="12.15" customHeight="1" x14ac:dyDescent="0.25">
      <c r="A557" s="946"/>
      <c r="B557" s="1033"/>
      <c r="C557" s="139">
        <v>632</v>
      </c>
      <c r="D557" s="140" t="s">
        <v>857</v>
      </c>
      <c r="E557" s="181" t="s">
        <v>350</v>
      </c>
      <c r="F557" s="348"/>
      <c r="G557" s="94">
        <v>1000</v>
      </c>
      <c r="H557" s="94">
        <v>1000</v>
      </c>
      <c r="I557" s="243">
        <v>1000</v>
      </c>
      <c r="J557" s="80">
        <v>1000</v>
      </c>
      <c r="K557" s="242">
        <v>1000</v>
      </c>
      <c r="L557" s="242">
        <v>1000</v>
      </c>
      <c r="M557" s="242">
        <v>1000</v>
      </c>
      <c r="N557" s="227">
        <f t="shared" si="495"/>
        <v>0</v>
      </c>
    </row>
    <row r="558" spans="1:14" ht="12.15" customHeight="1" x14ac:dyDescent="0.25">
      <c r="A558" s="946"/>
      <c r="B558" s="1033"/>
      <c r="C558" s="139">
        <v>633</v>
      </c>
      <c r="D558" s="140" t="s">
        <v>857</v>
      </c>
      <c r="E558" s="181" t="s">
        <v>353</v>
      </c>
      <c r="F558" s="348"/>
      <c r="G558" s="94">
        <v>250</v>
      </c>
      <c r="H558" s="94">
        <v>250</v>
      </c>
      <c r="I558" s="243">
        <v>250</v>
      </c>
      <c r="J558" s="80">
        <v>250</v>
      </c>
      <c r="K558" s="242">
        <v>250</v>
      </c>
      <c r="L558" s="242">
        <v>250</v>
      </c>
      <c r="M558" s="242">
        <v>250</v>
      </c>
      <c r="N558" s="227">
        <f t="shared" si="495"/>
        <v>0</v>
      </c>
    </row>
    <row r="559" spans="1:14" ht="12.15" customHeight="1" x14ac:dyDescent="0.25">
      <c r="A559" s="946"/>
      <c r="B559" s="1033"/>
      <c r="C559" s="139">
        <v>634</v>
      </c>
      <c r="D559" s="140" t="s">
        <v>857</v>
      </c>
      <c r="E559" s="181" t="s">
        <v>362</v>
      </c>
      <c r="F559" s="348"/>
      <c r="G559" s="94">
        <v>500</v>
      </c>
      <c r="H559" s="94">
        <v>500</v>
      </c>
      <c r="I559" s="243">
        <v>500</v>
      </c>
      <c r="J559" s="80">
        <v>500</v>
      </c>
      <c r="K559" s="242">
        <v>500</v>
      </c>
      <c r="L559" s="242">
        <v>500</v>
      </c>
      <c r="M559" s="242">
        <v>500</v>
      </c>
      <c r="N559" s="227">
        <f t="shared" si="495"/>
        <v>0</v>
      </c>
    </row>
    <row r="560" spans="1:14" ht="12.15" customHeight="1" x14ac:dyDescent="0.25">
      <c r="A560" s="946"/>
      <c r="B560" s="1033"/>
      <c r="C560" s="139">
        <v>637</v>
      </c>
      <c r="D560" s="140" t="s">
        <v>857</v>
      </c>
      <c r="E560" s="181" t="s">
        <v>322</v>
      </c>
      <c r="F560" s="348"/>
      <c r="G560" s="94">
        <f>9000-7000+3000</f>
        <v>5000</v>
      </c>
      <c r="H560" s="94">
        <f>9000-7000+3000</f>
        <v>5000</v>
      </c>
      <c r="I560" s="243">
        <f>9000-7000+3000</f>
        <v>5000</v>
      </c>
      <c r="J560" s="80">
        <f>9000-7000+3000</f>
        <v>5000</v>
      </c>
      <c r="K560" s="242">
        <f>9000-7000+3000+3850</f>
        <v>8850</v>
      </c>
      <c r="L560" s="242">
        <f>9000-7000+3000+3850</f>
        <v>8850</v>
      </c>
      <c r="M560" s="242">
        <f>9000-7000+3000+3850</f>
        <v>8850</v>
      </c>
      <c r="N560" s="227">
        <f t="shared" si="495"/>
        <v>0</v>
      </c>
    </row>
    <row r="561" spans="1:14" ht="18" customHeight="1" x14ac:dyDescent="0.25">
      <c r="A561" s="946"/>
      <c r="B561" s="924" t="s">
        <v>575</v>
      </c>
      <c r="C561" s="924"/>
      <c r="D561" s="924"/>
      <c r="E561" s="924"/>
      <c r="F561" s="925"/>
      <c r="G561" s="97">
        <f t="shared" ref="G561" si="532">G562+G564+G566+G568+G570+G572</f>
        <v>0</v>
      </c>
      <c r="H561" s="97">
        <f t="shared" ref="H561:I561" si="533">H562+H564+H566+H568+H570+H572</f>
        <v>0</v>
      </c>
      <c r="I561" s="546">
        <f t="shared" si="533"/>
        <v>0</v>
      </c>
      <c r="J561" s="83">
        <f t="shared" ref="J561:K561" si="534">J562+J564+J566+J568+J570+J572</f>
        <v>0</v>
      </c>
      <c r="K561" s="567">
        <f t="shared" si="534"/>
        <v>0</v>
      </c>
      <c r="L561" s="567">
        <f t="shared" ref="L561" si="535">L562+L564+L566+L568+L570+L572</f>
        <v>0</v>
      </c>
      <c r="M561" s="567">
        <f t="shared" ref="M561" si="536">M562+M564+M566+M568+M570+M572</f>
        <v>0</v>
      </c>
      <c r="N561" s="232">
        <f t="shared" si="495"/>
        <v>0</v>
      </c>
    </row>
    <row r="562" spans="1:14" ht="15" customHeight="1" x14ac:dyDescent="0.25">
      <c r="A562" s="946"/>
      <c r="B562" s="912"/>
      <c r="C562" s="907" t="s">
        <v>576</v>
      </c>
      <c r="D562" s="907"/>
      <c r="E562" s="907"/>
      <c r="F562" s="908"/>
      <c r="G562" s="98"/>
      <c r="H562" s="98"/>
      <c r="I562" s="543"/>
      <c r="J562" s="86"/>
      <c r="K562" s="566"/>
      <c r="L562" s="566"/>
      <c r="M562" s="566"/>
      <c r="N562" s="231">
        <f t="shared" si="495"/>
        <v>0</v>
      </c>
    </row>
    <row r="563" spans="1:14" ht="12.15" customHeight="1" x14ac:dyDescent="0.25">
      <c r="A563" s="946"/>
      <c r="B563" s="913"/>
      <c r="C563" s="139">
        <v>642</v>
      </c>
      <c r="D563" s="140" t="s">
        <v>856</v>
      </c>
      <c r="E563" s="345" t="s">
        <v>577</v>
      </c>
      <c r="F563" s="218"/>
      <c r="G563" s="475"/>
      <c r="H563" s="476"/>
      <c r="I563" s="545"/>
      <c r="J563" s="475"/>
      <c r="K563" s="517"/>
      <c r="L563" s="517"/>
      <c r="M563" s="517"/>
      <c r="N563" s="477">
        <f t="shared" si="495"/>
        <v>0</v>
      </c>
    </row>
    <row r="564" spans="1:14" ht="15" customHeight="1" x14ac:dyDescent="0.25">
      <c r="A564" s="946"/>
      <c r="B564" s="913"/>
      <c r="C564" s="907" t="s">
        <v>578</v>
      </c>
      <c r="D564" s="907"/>
      <c r="E564" s="907"/>
      <c r="F564" s="908"/>
      <c r="G564" s="98"/>
      <c r="H564" s="98"/>
      <c r="I564" s="543"/>
      <c r="J564" s="86"/>
      <c r="K564" s="566"/>
      <c r="L564" s="566"/>
      <c r="M564" s="566"/>
      <c r="N564" s="231">
        <f t="shared" si="495"/>
        <v>0</v>
      </c>
    </row>
    <row r="565" spans="1:14" ht="12.15" customHeight="1" x14ac:dyDescent="0.25">
      <c r="A565" s="946"/>
      <c r="B565" s="913"/>
      <c r="C565" s="139">
        <v>642</v>
      </c>
      <c r="D565" s="140" t="s">
        <v>855</v>
      </c>
      <c r="E565" s="345" t="s">
        <v>579</v>
      </c>
      <c r="F565" s="218"/>
      <c r="G565" s="475"/>
      <c r="H565" s="476"/>
      <c r="I565" s="545"/>
      <c r="J565" s="475"/>
      <c r="K565" s="517"/>
      <c r="L565" s="517"/>
      <c r="M565" s="517"/>
      <c r="N565" s="477">
        <f t="shared" si="495"/>
        <v>0</v>
      </c>
    </row>
    <row r="566" spans="1:14" ht="15" customHeight="1" x14ac:dyDescent="0.25">
      <c r="A566" s="946"/>
      <c r="B566" s="913"/>
      <c r="C566" s="907" t="s">
        <v>580</v>
      </c>
      <c r="D566" s="907"/>
      <c r="E566" s="907"/>
      <c r="F566" s="908"/>
      <c r="G566" s="98"/>
      <c r="H566" s="98"/>
      <c r="I566" s="543"/>
      <c r="J566" s="86"/>
      <c r="K566" s="566"/>
      <c r="L566" s="566"/>
      <c r="M566" s="566"/>
      <c r="N566" s="231">
        <f t="shared" si="495"/>
        <v>0</v>
      </c>
    </row>
    <row r="567" spans="1:14" ht="12.15" customHeight="1" x14ac:dyDescent="0.25">
      <c r="A567" s="946"/>
      <c r="B567" s="913"/>
      <c r="C567" s="139">
        <v>642</v>
      </c>
      <c r="D567" s="140" t="s">
        <v>856</v>
      </c>
      <c r="E567" s="345" t="s">
        <v>581</v>
      </c>
      <c r="F567" s="218"/>
      <c r="G567" s="475"/>
      <c r="H567" s="476"/>
      <c r="I567" s="545"/>
      <c r="J567" s="475"/>
      <c r="K567" s="517"/>
      <c r="L567" s="517"/>
      <c r="M567" s="517"/>
      <c r="N567" s="477">
        <f t="shared" si="495"/>
        <v>0</v>
      </c>
    </row>
    <row r="568" spans="1:14" ht="15" customHeight="1" x14ac:dyDescent="0.25">
      <c r="A568" s="946"/>
      <c r="B568" s="913"/>
      <c r="C568" s="907" t="s">
        <v>582</v>
      </c>
      <c r="D568" s="907"/>
      <c r="E568" s="907"/>
      <c r="F568" s="908"/>
      <c r="G568" s="98"/>
      <c r="H568" s="98"/>
      <c r="I568" s="543"/>
      <c r="J568" s="86"/>
      <c r="K568" s="566"/>
      <c r="L568" s="566"/>
      <c r="M568" s="566"/>
      <c r="N568" s="231">
        <f t="shared" si="495"/>
        <v>0</v>
      </c>
    </row>
    <row r="569" spans="1:14" ht="12.15" customHeight="1" x14ac:dyDescent="0.25">
      <c r="A569" s="946"/>
      <c r="B569" s="913"/>
      <c r="C569" s="139">
        <v>642</v>
      </c>
      <c r="D569" s="140" t="s">
        <v>855</v>
      </c>
      <c r="E569" s="345" t="s">
        <v>583</v>
      </c>
      <c r="F569" s="218"/>
      <c r="G569" s="475"/>
      <c r="H569" s="476"/>
      <c r="I569" s="545"/>
      <c r="J569" s="475"/>
      <c r="K569" s="517"/>
      <c r="L569" s="517"/>
      <c r="M569" s="517"/>
      <c r="N569" s="477">
        <f t="shared" si="495"/>
        <v>0</v>
      </c>
    </row>
    <row r="570" spans="1:14" ht="15" customHeight="1" x14ac:dyDescent="0.25">
      <c r="A570" s="946"/>
      <c r="B570" s="913"/>
      <c r="C570" s="907" t="s">
        <v>584</v>
      </c>
      <c r="D570" s="907"/>
      <c r="E570" s="907"/>
      <c r="F570" s="908"/>
      <c r="G570" s="98"/>
      <c r="H570" s="98"/>
      <c r="I570" s="543"/>
      <c r="J570" s="86"/>
      <c r="K570" s="566"/>
      <c r="L570" s="566"/>
      <c r="M570" s="566"/>
      <c r="N570" s="231">
        <f t="shared" si="495"/>
        <v>0</v>
      </c>
    </row>
    <row r="571" spans="1:14" ht="12.15" customHeight="1" x14ac:dyDescent="0.25">
      <c r="A571" s="946"/>
      <c r="B571" s="913"/>
      <c r="C571" s="139">
        <v>642</v>
      </c>
      <c r="D571" s="140" t="s">
        <v>856</v>
      </c>
      <c r="E571" s="345" t="s">
        <v>585</v>
      </c>
      <c r="F571" s="218"/>
      <c r="G571" s="475"/>
      <c r="H571" s="476"/>
      <c r="I571" s="545"/>
      <c r="J571" s="475"/>
      <c r="K571" s="517"/>
      <c r="L571" s="517"/>
      <c r="M571" s="517"/>
      <c r="N571" s="477">
        <f t="shared" si="495"/>
        <v>0</v>
      </c>
    </row>
    <row r="572" spans="1:14" ht="14.4" customHeight="1" x14ac:dyDescent="0.25">
      <c r="A572" s="946"/>
      <c r="B572" s="913"/>
      <c r="C572" s="907" t="s">
        <v>586</v>
      </c>
      <c r="D572" s="907"/>
      <c r="E572" s="907"/>
      <c r="F572" s="908"/>
      <c r="G572" s="98"/>
      <c r="H572" s="98"/>
      <c r="I572" s="543"/>
      <c r="J572" s="86"/>
      <c r="K572" s="566"/>
      <c r="L572" s="566"/>
      <c r="M572" s="566"/>
      <c r="N572" s="231">
        <f t="shared" si="495"/>
        <v>0</v>
      </c>
    </row>
    <row r="573" spans="1:14" ht="12.15" customHeight="1" x14ac:dyDescent="0.25">
      <c r="A573" s="946"/>
      <c r="B573" s="922"/>
      <c r="C573" s="139">
        <v>642</v>
      </c>
      <c r="D573" s="140" t="s">
        <v>856</v>
      </c>
      <c r="E573" s="345" t="s">
        <v>587</v>
      </c>
      <c r="F573" s="218"/>
      <c r="G573" s="475"/>
      <c r="H573" s="476"/>
      <c r="I573" s="545"/>
      <c r="J573" s="475"/>
      <c r="K573" s="517"/>
      <c r="L573" s="517"/>
      <c r="M573" s="517"/>
      <c r="N573" s="477">
        <f t="shared" si="495"/>
        <v>0</v>
      </c>
    </row>
    <row r="574" spans="1:14" ht="18" customHeight="1" x14ac:dyDescent="0.25">
      <c r="A574" s="946"/>
      <c r="B574" s="924" t="s">
        <v>588</v>
      </c>
      <c r="C574" s="924"/>
      <c r="D574" s="924"/>
      <c r="E574" s="924"/>
      <c r="F574" s="925"/>
      <c r="G574" s="97">
        <f t="shared" ref="G574:M574" si="537">G575</f>
        <v>0</v>
      </c>
      <c r="H574" s="97">
        <f t="shared" si="537"/>
        <v>0</v>
      </c>
      <c r="I574" s="546">
        <f t="shared" si="537"/>
        <v>0</v>
      </c>
      <c r="J574" s="83">
        <f t="shared" si="537"/>
        <v>0</v>
      </c>
      <c r="K574" s="567">
        <f t="shared" si="537"/>
        <v>0</v>
      </c>
      <c r="L574" s="567">
        <f t="shared" si="537"/>
        <v>0</v>
      </c>
      <c r="M574" s="567">
        <f t="shared" si="537"/>
        <v>0</v>
      </c>
      <c r="N574" s="232">
        <f t="shared" si="495"/>
        <v>0</v>
      </c>
    </row>
    <row r="575" spans="1:14" ht="12.15" customHeight="1" x14ac:dyDescent="0.25">
      <c r="A575" s="947"/>
      <c r="B575" s="465"/>
      <c r="C575" s="514">
        <v>637</v>
      </c>
      <c r="D575" s="341" t="s">
        <v>856</v>
      </c>
      <c r="E575" s="342" t="s">
        <v>870</v>
      </c>
      <c r="F575" s="343"/>
      <c r="G575" s="230">
        <v>0</v>
      </c>
      <c r="H575" s="339">
        <v>0</v>
      </c>
      <c r="I575" s="562">
        <v>0</v>
      </c>
      <c r="J575" s="230">
        <v>0</v>
      </c>
      <c r="K575" s="577">
        <v>0</v>
      </c>
      <c r="L575" s="577">
        <v>0</v>
      </c>
      <c r="M575" s="577">
        <v>0</v>
      </c>
      <c r="N575" s="236">
        <f t="shared" si="495"/>
        <v>0</v>
      </c>
    </row>
    <row r="576" spans="1:14" s="135" customFormat="1" ht="19.95" customHeight="1" x14ac:dyDescent="0.25">
      <c r="A576" s="949" t="s">
        <v>590</v>
      </c>
      <c r="B576" s="950"/>
      <c r="C576" s="950"/>
      <c r="D576" s="950"/>
      <c r="E576" s="950"/>
      <c r="F576" s="951"/>
      <c r="G576" s="474">
        <f t="shared" ref="G576:M576" si="538">G577</f>
        <v>57370</v>
      </c>
      <c r="H576" s="474">
        <f t="shared" si="538"/>
        <v>57370</v>
      </c>
      <c r="I576" s="551">
        <f t="shared" si="538"/>
        <v>57370</v>
      </c>
      <c r="J576" s="459">
        <f t="shared" si="538"/>
        <v>57370</v>
      </c>
      <c r="K576" s="696">
        <f t="shared" si="538"/>
        <v>57370</v>
      </c>
      <c r="L576" s="696">
        <f t="shared" si="538"/>
        <v>57370</v>
      </c>
      <c r="M576" s="696">
        <f t="shared" si="538"/>
        <v>57370</v>
      </c>
      <c r="N576" s="455">
        <f t="shared" si="495"/>
        <v>0</v>
      </c>
    </row>
    <row r="577" spans="1:14" ht="18" customHeight="1" x14ac:dyDescent="0.25">
      <c r="A577" s="945"/>
      <c r="B577" s="920" t="s">
        <v>591</v>
      </c>
      <c r="C577" s="920"/>
      <c r="D577" s="920"/>
      <c r="E577" s="920"/>
      <c r="F577" s="921"/>
      <c r="G577" s="100">
        <f t="shared" ref="G577" si="539">G578+G588</f>
        <v>57370</v>
      </c>
      <c r="H577" s="122">
        <f t="shared" ref="H577:I577" si="540">H578+H588</f>
        <v>57370</v>
      </c>
      <c r="I577" s="122">
        <f t="shared" si="540"/>
        <v>57370</v>
      </c>
      <c r="J577" s="638">
        <f t="shared" ref="J577:K577" si="541">J578+J588</f>
        <v>57370</v>
      </c>
      <c r="K577" s="697">
        <f t="shared" si="541"/>
        <v>57370</v>
      </c>
      <c r="L577" s="697">
        <f t="shared" ref="L577" si="542">L578+L588</f>
        <v>57370</v>
      </c>
      <c r="M577" s="697">
        <f t="shared" ref="M577" si="543">M578+M588</f>
        <v>57370</v>
      </c>
      <c r="N577" s="235">
        <f t="shared" si="495"/>
        <v>0</v>
      </c>
    </row>
    <row r="578" spans="1:14" ht="15" customHeight="1" x14ac:dyDescent="0.25">
      <c r="A578" s="946"/>
      <c r="B578" s="912"/>
      <c r="C578" s="907" t="s">
        <v>592</v>
      </c>
      <c r="D578" s="907"/>
      <c r="E578" s="907"/>
      <c r="F578" s="908"/>
      <c r="G578" s="98">
        <f t="shared" ref="G578:M578" si="544">G579</f>
        <v>50970</v>
      </c>
      <c r="H578" s="98">
        <f t="shared" si="544"/>
        <v>50970</v>
      </c>
      <c r="I578" s="543">
        <f t="shared" si="544"/>
        <v>50970</v>
      </c>
      <c r="J578" s="86">
        <f t="shared" si="544"/>
        <v>50970</v>
      </c>
      <c r="K578" s="566">
        <f t="shared" si="544"/>
        <v>50970</v>
      </c>
      <c r="L578" s="566">
        <f t="shared" si="544"/>
        <v>50970</v>
      </c>
      <c r="M578" s="566">
        <f t="shared" si="544"/>
        <v>50970</v>
      </c>
      <c r="N578" s="231">
        <f t="shared" si="495"/>
        <v>0</v>
      </c>
    </row>
    <row r="579" spans="1:14" ht="12.15" customHeight="1" x14ac:dyDescent="0.25">
      <c r="A579" s="946"/>
      <c r="B579" s="913"/>
      <c r="C579" s="139">
        <v>651</v>
      </c>
      <c r="D579" s="147" t="s">
        <v>858</v>
      </c>
      <c r="E579" s="141" t="s">
        <v>593</v>
      </c>
      <c r="F579" s="142"/>
      <c r="G579" s="95">
        <f t="shared" ref="G579" si="545">SUM(G580:G587)</f>
        <v>50970</v>
      </c>
      <c r="H579" s="95">
        <f t="shared" ref="H579:I579" si="546">SUM(H580:H587)</f>
        <v>50970</v>
      </c>
      <c r="I579" s="544">
        <f t="shared" si="546"/>
        <v>50970</v>
      </c>
      <c r="J579" s="81">
        <f t="shared" ref="J579:K579" si="547">SUM(J580:J587)</f>
        <v>50970</v>
      </c>
      <c r="K579" s="552">
        <f t="shared" si="547"/>
        <v>50970</v>
      </c>
      <c r="L579" s="552">
        <f t="shared" ref="L579" si="548">SUM(L580:L587)</f>
        <v>50970</v>
      </c>
      <c r="M579" s="552">
        <f t="shared" ref="M579" si="549">SUM(M580:M587)</f>
        <v>50970</v>
      </c>
      <c r="N579" s="228">
        <f t="shared" si="495"/>
        <v>0</v>
      </c>
    </row>
    <row r="580" spans="1:14" ht="12.15" customHeight="1" outlineLevel="1" x14ac:dyDescent="0.25">
      <c r="A580" s="946"/>
      <c r="B580" s="913"/>
      <c r="C580" s="139"/>
      <c r="D580" s="141"/>
      <c r="E580" s="142" t="s">
        <v>594</v>
      </c>
      <c r="F580" s="142"/>
      <c r="G580" s="95">
        <v>2600</v>
      </c>
      <c r="H580" s="95">
        <v>2600</v>
      </c>
      <c r="I580" s="544">
        <v>2600</v>
      </c>
      <c r="J580" s="81">
        <v>2600</v>
      </c>
      <c r="K580" s="552">
        <v>2600</v>
      </c>
      <c r="L580" s="552">
        <v>2600</v>
      </c>
      <c r="M580" s="552">
        <v>2600</v>
      </c>
      <c r="N580" s="228">
        <f t="shared" si="495"/>
        <v>0</v>
      </c>
    </row>
    <row r="581" spans="1:14" ht="12.15" customHeight="1" outlineLevel="1" x14ac:dyDescent="0.25">
      <c r="A581" s="946"/>
      <c r="B581" s="913"/>
      <c r="C581" s="139"/>
      <c r="D581" s="141"/>
      <c r="E581" s="142" t="s">
        <v>595</v>
      </c>
      <c r="F581" s="142"/>
      <c r="G581" s="94">
        <v>14500</v>
      </c>
      <c r="H581" s="94">
        <v>14500</v>
      </c>
      <c r="I581" s="544">
        <v>14500</v>
      </c>
      <c r="J581" s="81">
        <v>14500</v>
      </c>
      <c r="K581" s="552">
        <v>14500</v>
      </c>
      <c r="L581" s="552">
        <v>14500</v>
      </c>
      <c r="M581" s="552">
        <v>14500</v>
      </c>
      <c r="N581" s="228">
        <f t="shared" si="495"/>
        <v>0</v>
      </c>
    </row>
    <row r="582" spans="1:14" ht="12.15" customHeight="1" outlineLevel="1" x14ac:dyDescent="0.25">
      <c r="A582" s="946"/>
      <c r="B582" s="913"/>
      <c r="C582" s="168"/>
      <c r="D582" s="141"/>
      <c r="E582" s="142" t="s">
        <v>596</v>
      </c>
      <c r="F582" s="142"/>
      <c r="G582" s="96">
        <v>3300</v>
      </c>
      <c r="H582" s="96">
        <v>3300</v>
      </c>
      <c r="I582" s="1043">
        <v>3300</v>
      </c>
      <c r="J582" s="635">
        <v>3300</v>
      </c>
      <c r="K582" s="692">
        <v>3300</v>
      </c>
      <c r="L582" s="692">
        <v>3300</v>
      </c>
      <c r="M582" s="692">
        <v>3300</v>
      </c>
      <c r="N582" s="226">
        <f t="shared" ref="N582:N645" si="550">M582-L582</f>
        <v>0</v>
      </c>
    </row>
    <row r="583" spans="1:14" ht="12.15" customHeight="1" outlineLevel="1" x14ac:dyDescent="0.25">
      <c r="A583" s="946"/>
      <c r="B583" s="913"/>
      <c r="C583" s="168"/>
      <c r="D583" s="141"/>
      <c r="E583" s="142" t="s">
        <v>597</v>
      </c>
      <c r="F583" s="142"/>
      <c r="G583" s="94">
        <v>3750</v>
      </c>
      <c r="H583" s="94">
        <v>3750</v>
      </c>
      <c r="I583" s="544">
        <v>3750</v>
      </c>
      <c r="J583" s="81">
        <v>3750</v>
      </c>
      <c r="K583" s="552">
        <v>3750</v>
      </c>
      <c r="L583" s="552">
        <v>3750</v>
      </c>
      <c r="M583" s="552">
        <v>3750</v>
      </c>
      <c r="N583" s="228">
        <f t="shared" si="550"/>
        <v>0</v>
      </c>
    </row>
    <row r="584" spans="1:14" ht="12.15" customHeight="1" outlineLevel="1" x14ac:dyDescent="0.25">
      <c r="A584" s="946"/>
      <c r="B584" s="913"/>
      <c r="C584" s="168"/>
      <c r="D584" s="141"/>
      <c r="E584" s="142" t="s">
        <v>598</v>
      </c>
      <c r="F584" s="142"/>
      <c r="G584" s="94">
        <v>520</v>
      </c>
      <c r="H584" s="94">
        <v>520</v>
      </c>
      <c r="I584" s="544">
        <v>520</v>
      </c>
      <c r="J584" s="81">
        <v>520</v>
      </c>
      <c r="K584" s="552">
        <v>520</v>
      </c>
      <c r="L584" s="552">
        <v>520</v>
      </c>
      <c r="M584" s="552">
        <v>520</v>
      </c>
      <c r="N584" s="228">
        <f t="shared" si="550"/>
        <v>0</v>
      </c>
    </row>
    <row r="585" spans="1:14" ht="12.15" customHeight="1" outlineLevel="1" x14ac:dyDescent="0.25">
      <c r="A585" s="946"/>
      <c r="B585" s="913"/>
      <c r="C585" s="168"/>
      <c r="D585" s="141"/>
      <c r="E585" s="142" t="s">
        <v>599</v>
      </c>
      <c r="F585" s="142"/>
      <c r="G585" s="94">
        <v>15100</v>
      </c>
      <c r="H585" s="94">
        <v>15100</v>
      </c>
      <c r="I585" s="544">
        <v>15100</v>
      </c>
      <c r="J585" s="81">
        <v>15100</v>
      </c>
      <c r="K585" s="552">
        <v>15100</v>
      </c>
      <c r="L585" s="552">
        <v>15100</v>
      </c>
      <c r="M585" s="552">
        <v>15100</v>
      </c>
      <c r="N585" s="228">
        <f t="shared" si="550"/>
        <v>0</v>
      </c>
    </row>
    <row r="586" spans="1:14" ht="12.15" customHeight="1" outlineLevel="1" x14ac:dyDescent="0.25">
      <c r="A586" s="946"/>
      <c r="B586" s="913"/>
      <c r="C586" s="168"/>
      <c r="D586" s="141"/>
      <c r="E586" s="142" t="s">
        <v>600</v>
      </c>
      <c r="F586" s="142"/>
      <c r="G586" s="94">
        <v>11200</v>
      </c>
      <c r="H586" s="94">
        <v>11200</v>
      </c>
      <c r="I586" s="544">
        <v>11200</v>
      </c>
      <c r="J586" s="81">
        <v>11200</v>
      </c>
      <c r="K586" s="552">
        <v>11200</v>
      </c>
      <c r="L586" s="552">
        <v>11200</v>
      </c>
      <c r="M586" s="552">
        <v>11200</v>
      </c>
      <c r="N586" s="228">
        <f t="shared" si="550"/>
        <v>0</v>
      </c>
    </row>
    <row r="587" spans="1:14" ht="12.15" customHeight="1" outlineLevel="1" x14ac:dyDescent="0.25">
      <c r="A587" s="946"/>
      <c r="B587" s="913"/>
      <c r="C587" s="168"/>
      <c r="D587" s="141"/>
      <c r="E587" s="142" t="s">
        <v>601</v>
      </c>
      <c r="F587" s="142"/>
      <c r="G587" s="94">
        <v>0</v>
      </c>
      <c r="H587" s="94">
        <v>0</v>
      </c>
      <c r="I587" s="544">
        <v>0</v>
      </c>
      <c r="J587" s="81">
        <v>0</v>
      </c>
      <c r="K587" s="552">
        <v>0</v>
      </c>
      <c r="L587" s="552">
        <v>0</v>
      </c>
      <c r="M587" s="552">
        <v>0</v>
      </c>
      <c r="N587" s="228">
        <f t="shared" si="550"/>
        <v>0</v>
      </c>
    </row>
    <row r="588" spans="1:14" ht="15" customHeight="1" x14ac:dyDescent="0.25">
      <c r="A588" s="946"/>
      <c r="B588" s="913"/>
      <c r="C588" s="915" t="s">
        <v>602</v>
      </c>
      <c r="D588" s="916"/>
      <c r="E588" s="916"/>
      <c r="F588" s="917"/>
      <c r="G588" s="98">
        <f t="shared" ref="G588:M588" si="551">G589</f>
        <v>6400</v>
      </c>
      <c r="H588" s="98">
        <f t="shared" si="551"/>
        <v>6400</v>
      </c>
      <c r="I588" s="543">
        <f t="shared" si="551"/>
        <v>6400</v>
      </c>
      <c r="J588" s="86">
        <f t="shared" si="551"/>
        <v>6400</v>
      </c>
      <c r="K588" s="566">
        <f t="shared" si="551"/>
        <v>6400</v>
      </c>
      <c r="L588" s="566">
        <f t="shared" si="551"/>
        <v>6400</v>
      </c>
      <c r="M588" s="566">
        <f t="shared" si="551"/>
        <v>6400</v>
      </c>
      <c r="N588" s="231">
        <f t="shared" si="550"/>
        <v>0</v>
      </c>
    </row>
    <row r="589" spans="1:14" ht="12.15" customHeight="1" x14ac:dyDescent="0.25">
      <c r="A589" s="947"/>
      <c r="B589" s="914"/>
      <c r="C589" s="344">
        <v>635</v>
      </c>
      <c r="D589" s="384" t="s">
        <v>842</v>
      </c>
      <c r="E589" s="363" t="s">
        <v>603</v>
      </c>
      <c r="F589" s="356"/>
      <c r="G589" s="339">
        <v>6400</v>
      </c>
      <c r="H589" s="339">
        <v>6400</v>
      </c>
      <c r="I589" s="562">
        <v>6400</v>
      </c>
      <c r="J589" s="230">
        <v>6400</v>
      </c>
      <c r="K589" s="577">
        <v>6400</v>
      </c>
      <c r="L589" s="577">
        <v>6400</v>
      </c>
      <c r="M589" s="577">
        <v>6400</v>
      </c>
      <c r="N589" s="236">
        <f t="shared" si="550"/>
        <v>0</v>
      </c>
    </row>
    <row r="590" spans="1:14" s="135" customFormat="1" ht="19.95" customHeight="1" x14ac:dyDescent="0.25">
      <c r="A590" s="928" t="s">
        <v>604</v>
      </c>
      <c r="B590" s="929"/>
      <c r="C590" s="929"/>
      <c r="D590" s="929"/>
      <c r="E590" s="929"/>
      <c r="F590" s="930"/>
      <c r="G590" s="337">
        <f t="shared" ref="G590" si="552">G591+G601+G621</f>
        <v>1013700</v>
      </c>
      <c r="H590" s="337">
        <f t="shared" ref="H590:I590" si="553">H591+H601+H621</f>
        <v>1013700</v>
      </c>
      <c r="I590" s="559">
        <f t="shared" si="553"/>
        <v>1013700</v>
      </c>
      <c r="J590" s="642">
        <f t="shared" ref="J590:K590" si="554">J591+J601+J621</f>
        <v>1013700</v>
      </c>
      <c r="K590" s="704">
        <f t="shared" si="554"/>
        <v>1013700</v>
      </c>
      <c r="L590" s="704">
        <f t="shared" ref="L590" si="555">L591+L601+L621</f>
        <v>1023433</v>
      </c>
      <c r="M590" s="704">
        <f t="shared" ref="M590" si="556">M591+M601+M621</f>
        <v>1021433</v>
      </c>
      <c r="N590" s="600">
        <f t="shared" si="550"/>
        <v>-2000</v>
      </c>
    </row>
    <row r="591" spans="1:14" ht="18" customHeight="1" x14ac:dyDescent="0.25">
      <c r="A591" s="945"/>
      <c r="B591" s="920" t="s">
        <v>605</v>
      </c>
      <c r="C591" s="920"/>
      <c r="D591" s="920"/>
      <c r="E591" s="920"/>
      <c r="F591" s="921"/>
      <c r="G591" s="100">
        <f t="shared" ref="G591:M591" si="557">G592</f>
        <v>182700</v>
      </c>
      <c r="H591" s="100">
        <f t="shared" si="557"/>
        <v>182700</v>
      </c>
      <c r="I591" s="122">
        <f t="shared" si="557"/>
        <v>182700</v>
      </c>
      <c r="J591" s="638">
        <f t="shared" si="557"/>
        <v>182700</v>
      </c>
      <c r="K591" s="697">
        <f t="shared" si="557"/>
        <v>182700</v>
      </c>
      <c r="L591" s="697">
        <f t="shared" si="557"/>
        <v>182700</v>
      </c>
      <c r="M591" s="697">
        <f t="shared" si="557"/>
        <v>182700</v>
      </c>
      <c r="N591" s="235">
        <f t="shared" si="550"/>
        <v>0</v>
      </c>
    </row>
    <row r="592" spans="1:14" ht="12.15" customHeight="1" x14ac:dyDescent="0.25">
      <c r="A592" s="946"/>
      <c r="B592" s="912"/>
      <c r="C592" s="353">
        <v>641</v>
      </c>
      <c r="D592" s="147" t="s">
        <v>842</v>
      </c>
      <c r="E592" s="157" t="s">
        <v>437</v>
      </c>
      <c r="F592" s="142"/>
      <c r="G592" s="120">
        <f t="shared" ref="G592:M592" si="558">G593</f>
        <v>182700</v>
      </c>
      <c r="H592" s="95">
        <f t="shared" si="558"/>
        <v>182700</v>
      </c>
      <c r="I592" s="1043">
        <f t="shared" si="558"/>
        <v>182700</v>
      </c>
      <c r="J592" s="635">
        <f t="shared" si="558"/>
        <v>182700</v>
      </c>
      <c r="K592" s="692">
        <f t="shared" si="558"/>
        <v>182700</v>
      </c>
      <c r="L592" s="692">
        <f t="shared" si="558"/>
        <v>182700</v>
      </c>
      <c r="M592" s="692">
        <f t="shared" si="558"/>
        <v>182700</v>
      </c>
      <c r="N592" s="226">
        <f t="shared" si="550"/>
        <v>0</v>
      </c>
    </row>
    <row r="593" spans="1:14" ht="15" customHeight="1" outlineLevel="1" x14ac:dyDescent="0.25">
      <c r="A593" s="946"/>
      <c r="B593" s="913"/>
      <c r="C593" s="934" t="s">
        <v>803</v>
      </c>
      <c r="D593" s="489" t="s">
        <v>606</v>
      </c>
      <c r="E593" s="489"/>
      <c r="F593" s="497"/>
      <c r="G593" s="501">
        <f t="shared" ref="G593:L593" si="559">G599+G600</f>
        <v>182700</v>
      </c>
      <c r="H593" s="501">
        <f t="shared" si="559"/>
        <v>182700</v>
      </c>
      <c r="I593" s="563">
        <f t="shared" si="559"/>
        <v>182700</v>
      </c>
      <c r="J593" s="645">
        <f t="shared" si="559"/>
        <v>182700</v>
      </c>
      <c r="K593" s="707">
        <f t="shared" si="559"/>
        <v>182700</v>
      </c>
      <c r="L593" s="707">
        <f t="shared" si="559"/>
        <v>182700</v>
      </c>
      <c r="M593" s="707">
        <f t="shared" ref="M593" si="560">M599+M600</f>
        <v>182700</v>
      </c>
      <c r="N593" s="603">
        <f t="shared" si="550"/>
        <v>0</v>
      </c>
    </row>
    <row r="594" spans="1:14" ht="12.15" customHeight="1" outlineLevel="1" x14ac:dyDescent="0.25">
      <c r="A594" s="946"/>
      <c r="B594" s="913"/>
      <c r="C594" s="935"/>
      <c r="D594" s="169"/>
      <c r="E594" s="157"/>
      <c r="F594" s="142" t="s">
        <v>439</v>
      </c>
      <c r="G594" s="120">
        <v>3200</v>
      </c>
      <c r="H594" s="120">
        <v>3200</v>
      </c>
      <c r="I594" s="549">
        <v>3200</v>
      </c>
      <c r="J594" s="82">
        <v>3200</v>
      </c>
      <c r="K594" s="241">
        <v>3200</v>
      </c>
      <c r="L594" s="241">
        <v>3200</v>
      </c>
      <c r="M594" s="241">
        <v>3200</v>
      </c>
      <c r="N594" s="229">
        <f t="shared" si="550"/>
        <v>0</v>
      </c>
    </row>
    <row r="595" spans="1:14" ht="12.15" customHeight="1" outlineLevel="1" x14ac:dyDescent="0.25">
      <c r="A595" s="946"/>
      <c r="B595" s="913"/>
      <c r="C595" s="935"/>
      <c r="D595" s="169"/>
      <c r="E595" s="157"/>
      <c r="F595" s="142" t="s">
        <v>607</v>
      </c>
      <c r="G595" s="120">
        <v>22000</v>
      </c>
      <c r="H595" s="120">
        <v>22000</v>
      </c>
      <c r="I595" s="549">
        <v>22000</v>
      </c>
      <c r="J595" s="82">
        <v>22000</v>
      </c>
      <c r="K595" s="241">
        <v>22000</v>
      </c>
      <c r="L595" s="241">
        <v>22000</v>
      </c>
      <c r="M595" s="241">
        <v>22000</v>
      </c>
      <c r="N595" s="229">
        <f t="shared" si="550"/>
        <v>0</v>
      </c>
    </row>
    <row r="596" spans="1:14" ht="12.15" customHeight="1" outlineLevel="1" x14ac:dyDescent="0.25">
      <c r="A596" s="946"/>
      <c r="B596" s="913"/>
      <c r="C596" s="935"/>
      <c r="D596" s="169"/>
      <c r="E596" s="157"/>
      <c r="F596" s="142" t="s">
        <v>470</v>
      </c>
      <c r="G596" s="120">
        <v>139500</v>
      </c>
      <c r="H596" s="120">
        <v>139500</v>
      </c>
      <c r="I596" s="549">
        <v>139500</v>
      </c>
      <c r="J596" s="82">
        <v>139500</v>
      </c>
      <c r="K596" s="241">
        <v>139500</v>
      </c>
      <c r="L596" s="241">
        <v>139500</v>
      </c>
      <c r="M596" s="241">
        <v>139500</v>
      </c>
      <c r="N596" s="229">
        <f t="shared" si="550"/>
        <v>0</v>
      </c>
    </row>
    <row r="597" spans="1:14" ht="12.15" customHeight="1" outlineLevel="1" x14ac:dyDescent="0.25">
      <c r="A597" s="946"/>
      <c r="B597" s="913"/>
      <c r="C597" s="935"/>
      <c r="D597" s="169"/>
      <c r="E597" s="170"/>
      <c r="F597" s="171" t="s">
        <v>608</v>
      </c>
      <c r="G597" s="120">
        <v>65000</v>
      </c>
      <c r="H597" s="120">
        <v>65000</v>
      </c>
      <c r="I597" s="549">
        <v>65000</v>
      </c>
      <c r="J597" s="82">
        <v>65000</v>
      </c>
      <c r="K597" s="241">
        <v>65000</v>
      </c>
      <c r="L597" s="241">
        <v>65000</v>
      </c>
      <c r="M597" s="241">
        <v>65000</v>
      </c>
      <c r="N597" s="229">
        <f t="shared" si="550"/>
        <v>0</v>
      </c>
    </row>
    <row r="598" spans="1:14" ht="12.15" customHeight="1" outlineLevel="1" x14ac:dyDescent="0.25">
      <c r="A598" s="946"/>
      <c r="B598" s="913"/>
      <c r="C598" s="935"/>
      <c r="D598" s="169"/>
      <c r="E598" s="170"/>
      <c r="F598" s="171" t="s">
        <v>471</v>
      </c>
      <c r="G598" s="120">
        <v>30000</v>
      </c>
      <c r="H598" s="120">
        <v>30000</v>
      </c>
      <c r="I598" s="549">
        <v>30000</v>
      </c>
      <c r="J598" s="82">
        <v>30000</v>
      </c>
      <c r="K598" s="241">
        <v>30000</v>
      </c>
      <c r="L598" s="241">
        <v>30000</v>
      </c>
      <c r="M598" s="241">
        <v>30000</v>
      </c>
      <c r="N598" s="229">
        <f t="shared" si="550"/>
        <v>0</v>
      </c>
    </row>
    <row r="599" spans="1:14" ht="15" customHeight="1" outlineLevel="1" x14ac:dyDescent="0.25">
      <c r="A599" s="946"/>
      <c r="B599" s="913"/>
      <c r="C599" s="935"/>
      <c r="D599" s="489" t="s">
        <v>804</v>
      </c>
      <c r="E599" s="489"/>
      <c r="F599" s="497"/>
      <c r="G599" s="501">
        <f t="shared" ref="G599:L599" si="561">SUM(G594:G598)</f>
        <v>259700</v>
      </c>
      <c r="H599" s="501">
        <f t="shared" si="561"/>
        <v>259700</v>
      </c>
      <c r="I599" s="563">
        <f t="shared" si="561"/>
        <v>259700</v>
      </c>
      <c r="J599" s="645">
        <f t="shared" si="561"/>
        <v>259700</v>
      </c>
      <c r="K599" s="707">
        <f t="shared" si="561"/>
        <v>259700</v>
      </c>
      <c r="L599" s="707">
        <f t="shared" si="561"/>
        <v>259700</v>
      </c>
      <c r="M599" s="707">
        <f t="shared" ref="M599" si="562">SUM(M594:M598)</f>
        <v>259700</v>
      </c>
      <c r="N599" s="603">
        <f t="shared" si="550"/>
        <v>0</v>
      </c>
    </row>
    <row r="600" spans="1:14" ht="15" customHeight="1" outlineLevel="1" x14ac:dyDescent="0.25">
      <c r="A600" s="946"/>
      <c r="B600" s="922"/>
      <c r="C600" s="936"/>
      <c r="D600" s="492" t="s">
        <v>805</v>
      </c>
      <c r="E600" s="492"/>
      <c r="F600" s="490"/>
      <c r="G600" s="491">
        <v>-77000</v>
      </c>
      <c r="H600" s="491">
        <v>-77000</v>
      </c>
      <c r="I600" s="560">
        <v>-77000</v>
      </c>
      <c r="J600" s="643">
        <v>-77000</v>
      </c>
      <c r="K600" s="705">
        <v>-77000</v>
      </c>
      <c r="L600" s="705">
        <v>-77000</v>
      </c>
      <c r="M600" s="705">
        <v>-77000</v>
      </c>
      <c r="N600" s="601">
        <f t="shared" si="550"/>
        <v>0</v>
      </c>
    </row>
    <row r="601" spans="1:14" ht="18" customHeight="1" x14ac:dyDescent="0.25">
      <c r="A601" s="946"/>
      <c r="B601" s="938" t="s">
        <v>609</v>
      </c>
      <c r="C601" s="938"/>
      <c r="D601" s="938"/>
      <c r="E601" s="938"/>
      <c r="F601" s="939"/>
      <c r="G601" s="102">
        <f t="shared" ref="G601" si="563">G602+G603+G604+G605+G606+G607+G620</f>
        <v>811000</v>
      </c>
      <c r="H601" s="83">
        <f t="shared" ref="H601:I601" si="564">H602+H603+H604+H605+H606+H607+H620</f>
        <v>811000</v>
      </c>
      <c r="I601" s="550">
        <f t="shared" si="564"/>
        <v>811000</v>
      </c>
      <c r="J601" s="631">
        <f t="shared" ref="J601:K601" si="565">J602+J603+J604+J605+J606+J607+J620</f>
        <v>811000</v>
      </c>
      <c r="K601" s="695">
        <f t="shared" si="565"/>
        <v>811000</v>
      </c>
      <c r="L601" s="695">
        <f t="shared" ref="L601" si="566">L602+L603+L604+L605+L606+L607+L620</f>
        <v>811000</v>
      </c>
      <c r="M601" s="695">
        <f t="shared" ref="M601" si="567">M602+M603+M604+M605+M606+M607+M620</f>
        <v>809000</v>
      </c>
      <c r="N601" s="237">
        <f t="shared" si="550"/>
        <v>-2000</v>
      </c>
    </row>
    <row r="602" spans="1:14" ht="12.15" customHeight="1" x14ac:dyDescent="0.25">
      <c r="A602" s="946"/>
      <c r="B602" s="912"/>
      <c r="C602" s="168">
        <v>610</v>
      </c>
      <c r="D602" s="140" t="s">
        <v>840</v>
      </c>
      <c r="E602" s="217" t="s">
        <v>610</v>
      </c>
      <c r="F602" s="218"/>
      <c r="G602" s="120">
        <v>554300</v>
      </c>
      <c r="H602" s="120">
        <v>554300</v>
      </c>
      <c r="I602" s="549">
        <v>554300</v>
      </c>
      <c r="J602" s="82">
        <v>554300</v>
      </c>
      <c r="K602" s="241">
        <v>554300</v>
      </c>
      <c r="L602" s="241">
        <v>554300</v>
      </c>
      <c r="M602" s="241">
        <v>554300</v>
      </c>
      <c r="N602" s="229">
        <f t="shared" si="550"/>
        <v>0</v>
      </c>
    </row>
    <row r="603" spans="1:14" ht="12.15" customHeight="1" x14ac:dyDescent="0.25">
      <c r="A603" s="946"/>
      <c r="B603" s="913"/>
      <c r="C603" s="168">
        <v>625</v>
      </c>
      <c r="D603" s="140" t="s">
        <v>840</v>
      </c>
      <c r="E603" s="217" t="s">
        <v>611</v>
      </c>
      <c r="F603" s="372"/>
      <c r="G603" s="120">
        <v>202000</v>
      </c>
      <c r="H603" s="120">
        <v>202000</v>
      </c>
      <c r="I603" s="549">
        <v>202000</v>
      </c>
      <c r="J603" s="82">
        <v>202000</v>
      </c>
      <c r="K603" s="241">
        <v>202000</v>
      </c>
      <c r="L603" s="241">
        <v>202000</v>
      </c>
      <c r="M603" s="241">
        <v>202000</v>
      </c>
      <c r="N603" s="229">
        <f t="shared" si="550"/>
        <v>0</v>
      </c>
    </row>
    <row r="604" spans="1:14" ht="12.15" customHeight="1" x14ac:dyDescent="0.25">
      <c r="A604" s="946"/>
      <c r="B604" s="913"/>
      <c r="C604" s="168">
        <v>631</v>
      </c>
      <c r="D604" s="147" t="s">
        <v>840</v>
      </c>
      <c r="E604" s="217" t="s">
        <v>612</v>
      </c>
      <c r="F604" s="372"/>
      <c r="G604" s="120">
        <v>500</v>
      </c>
      <c r="H604" s="120">
        <v>500</v>
      </c>
      <c r="I604" s="549">
        <v>500</v>
      </c>
      <c r="J604" s="82">
        <v>500</v>
      </c>
      <c r="K604" s="241">
        <v>500</v>
      </c>
      <c r="L604" s="241">
        <v>500</v>
      </c>
      <c r="M604" s="241">
        <v>500</v>
      </c>
      <c r="N604" s="229">
        <f t="shared" si="550"/>
        <v>0</v>
      </c>
    </row>
    <row r="605" spans="1:14" ht="12.15" customHeight="1" x14ac:dyDescent="0.25">
      <c r="A605" s="946"/>
      <c r="B605" s="913"/>
      <c r="C605" s="139">
        <v>633</v>
      </c>
      <c r="D605" s="147" t="s">
        <v>840</v>
      </c>
      <c r="E605" s="181" t="s">
        <v>613</v>
      </c>
      <c r="F605" s="218"/>
      <c r="G605" s="94">
        <v>1200</v>
      </c>
      <c r="H605" s="94">
        <v>1200</v>
      </c>
      <c r="I605" s="243">
        <v>1200</v>
      </c>
      <c r="J605" s="80">
        <v>1200</v>
      </c>
      <c r="K605" s="242">
        <v>1200</v>
      </c>
      <c r="L605" s="242">
        <v>1200</v>
      </c>
      <c r="M605" s="242">
        <v>1200</v>
      </c>
      <c r="N605" s="227">
        <f t="shared" si="550"/>
        <v>0</v>
      </c>
    </row>
    <row r="606" spans="1:14" ht="12.15" customHeight="1" x14ac:dyDescent="0.25">
      <c r="A606" s="946"/>
      <c r="B606" s="913"/>
      <c r="C606" s="139">
        <v>634</v>
      </c>
      <c r="D606" s="147" t="s">
        <v>840</v>
      </c>
      <c r="E606" s="181" t="s">
        <v>614</v>
      </c>
      <c r="F606" s="218"/>
      <c r="G606" s="475"/>
      <c r="H606" s="476"/>
      <c r="I606" s="545"/>
      <c r="J606" s="475"/>
      <c r="K606" s="517"/>
      <c r="L606" s="517"/>
      <c r="M606" s="517"/>
      <c r="N606" s="477">
        <f t="shared" si="550"/>
        <v>0</v>
      </c>
    </row>
    <row r="607" spans="1:14" ht="12.15" customHeight="1" x14ac:dyDescent="0.25">
      <c r="A607" s="946"/>
      <c r="B607" s="913"/>
      <c r="C607" s="139">
        <v>637</v>
      </c>
      <c r="D607" s="147" t="s">
        <v>840</v>
      </c>
      <c r="E607" s="181" t="s">
        <v>322</v>
      </c>
      <c r="F607" s="218"/>
      <c r="G607" s="94">
        <f t="shared" ref="G607" si="568">SUM(G608:G619)</f>
        <v>28000</v>
      </c>
      <c r="H607" s="94">
        <f t="shared" ref="H607:I607" si="569">SUM(H608:H619)</f>
        <v>28000</v>
      </c>
      <c r="I607" s="243">
        <f t="shared" si="569"/>
        <v>28000</v>
      </c>
      <c r="J607" s="80">
        <f t="shared" ref="J607:K607" si="570">SUM(J608:J619)</f>
        <v>28000</v>
      </c>
      <c r="K607" s="242">
        <f t="shared" si="570"/>
        <v>28000</v>
      </c>
      <c r="L607" s="242">
        <f t="shared" ref="L607" si="571">SUM(L608:L619)</f>
        <v>28000</v>
      </c>
      <c r="M607" s="242">
        <f t="shared" ref="M607" si="572">SUM(M608:M619)</f>
        <v>29000</v>
      </c>
      <c r="N607" s="227">
        <f t="shared" si="550"/>
        <v>1000</v>
      </c>
    </row>
    <row r="608" spans="1:14" ht="12.15" customHeight="1" outlineLevel="1" x14ac:dyDescent="0.25">
      <c r="A608" s="946"/>
      <c r="B608" s="913"/>
      <c r="C608" s="139"/>
      <c r="D608" s="147"/>
      <c r="E608" s="345" t="s">
        <v>615</v>
      </c>
      <c r="F608" s="218"/>
      <c r="G608" s="94">
        <v>4000</v>
      </c>
      <c r="H608" s="94">
        <v>4000</v>
      </c>
      <c r="I608" s="243">
        <v>4000</v>
      </c>
      <c r="J608" s="80">
        <v>4000</v>
      </c>
      <c r="K608" s="242">
        <v>4000</v>
      </c>
      <c r="L608" s="242">
        <v>4000</v>
      </c>
      <c r="M608" s="1041">
        <f>4000+21600+1000-21600</f>
        <v>5000</v>
      </c>
      <c r="N608" s="227">
        <f t="shared" si="550"/>
        <v>1000</v>
      </c>
    </row>
    <row r="609" spans="1:14" ht="12.15" customHeight="1" outlineLevel="1" x14ac:dyDescent="0.25">
      <c r="A609" s="946"/>
      <c r="B609" s="913"/>
      <c r="C609" s="139"/>
      <c r="D609" s="147"/>
      <c r="E609" s="345" t="s">
        <v>616</v>
      </c>
      <c r="F609" s="218"/>
      <c r="G609" s="475"/>
      <c r="H609" s="476"/>
      <c r="I609" s="545"/>
      <c r="J609" s="475"/>
      <c r="K609" s="517"/>
      <c r="L609" s="517"/>
      <c r="M609" s="517"/>
      <c r="N609" s="477">
        <f t="shared" si="550"/>
        <v>0</v>
      </c>
    </row>
    <row r="610" spans="1:14" ht="12.15" customHeight="1" outlineLevel="1" x14ac:dyDescent="0.25">
      <c r="A610" s="946"/>
      <c r="B610" s="913"/>
      <c r="C610" s="139"/>
      <c r="D610" s="170"/>
      <c r="E610" s="370" t="s">
        <v>617</v>
      </c>
      <c r="F610" s="515"/>
      <c r="G610" s="475"/>
      <c r="H610" s="476"/>
      <c r="I610" s="545"/>
      <c r="J610" s="475"/>
      <c r="K610" s="517"/>
      <c r="L610" s="517"/>
      <c r="M610" s="517"/>
      <c r="N610" s="477">
        <f t="shared" si="550"/>
        <v>0</v>
      </c>
    </row>
    <row r="611" spans="1:14" ht="12.15" customHeight="1" outlineLevel="1" x14ac:dyDescent="0.25">
      <c r="A611" s="946"/>
      <c r="B611" s="913"/>
      <c r="C611" s="139"/>
      <c r="D611" s="170"/>
      <c r="E611" s="345" t="s">
        <v>323</v>
      </c>
      <c r="F611" s="218"/>
      <c r="G611" s="94">
        <v>4500</v>
      </c>
      <c r="H611" s="94">
        <v>4500</v>
      </c>
      <c r="I611" s="243">
        <v>4500</v>
      </c>
      <c r="J611" s="80">
        <v>4500</v>
      </c>
      <c r="K611" s="242">
        <v>4500</v>
      </c>
      <c r="L611" s="242">
        <v>4500</v>
      </c>
      <c r="M611" s="242">
        <v>4500</v>
      </c>
      <c r="N611" s="227">
        <f t="shared" si="550"/>
        <v>0</v>
      </c>
    </row>
    <row r="612" spans="1:14" ht="12.15" customHeight="1" outlineLevel="1" x14ac:dyDescent="0.25">
      <c r="A612" s="946"/>
      <c r="B612" s="913"/>
      <c r="C612" s="139"/>
      <c r="D612" s="181"/>
      <c r="E612" s="181" t="s">
        <v>618</v>
      </c>
      <c r="F612" s="218"/>
      <c r="G612" s="475"/>
      <c r="H612" s="476"/>
      <c r="I612" s="545"/>
      <c r="J612" s="475"/>
      <c r="K612" s="517"/>
      <c r="L612" s="517"/>
      <c r="M612" s="517"/>
      <c r="N612" s="477">
        <f t="shared" si="550"/>
        <v>0</v>
      </c>
    </row>
    <row r="613" spans="1:14" ht="12.15" customHeight="1" outlineLevel="1" x14ac:dyDescent="0.25">
      <c r="A613" s="946"/>
      <c r="B613" s="913"/>
      <c r="C613" s="139"/>
      <c r="D613" s="181"/>
      <c r="E613" s="181" t="s">
        <v>619</v>
      </c>
      <c r="F613" s="218"/>
      <c r="G613" s="475"/>
      <c r="H613" s="476"/>
      <c r="I613" s="545"/>
      <c r="J613" s="475"/>
      <c r="K613" s="517"/>
      <c r="L613" s="517"/>
      <c r="M613" s="517"/>
      <c r="N613" s="477">
        <f t="shared" si="550"/>
        <v>0</v>
      </c>
    </row>
    <row r="614" spans="1:14" ht="12.15" customHeight="1" outlineLevel="1" x14ac:dyDescent="0.25">
      <c r="A614" s="946"/>
      <c r="B614" s="913"/>
      <c r="C614" s="139"/>
      <c r="D614" s="181"/>
      <c r="E614" s="181" t="s">
        <v>620</v>
      </c>
      <c r="F614" s="218"/>
      <c r="G614" s="475"/>
      <c r="H614" s="476"/>
      <c r="I614" s="545"/>
      <c r="J614" s="475"/>
      <c r="K614" s="517"/>
      <c r="L614" s="517"/>
      <c r="M614" s="517"/>
      <c r="N614" s="477">
        <f t="shared" si="550"/>
        <v>0</v>
      </c>
    </row>
    <row r="615" spans="1:14" ht="12.15" customHeight="1" outlineLevel="1" x14ac:dyDescent="0.25">
      <c r="A615" s="946"/>
      <c r="B615" s="913"/>
      <c r="C615" s="139"/>
      <c r="D615" s="181"/>
      <c r="E615" s="181" t="s">
        <v>621</v>
      </c>
      <c r="F615" s="218"/>
      <c r="G615" s="475"/>
      <c r="H615" s="476"/>
      <c r="I615" s="545"/>
      <c r="J615" s="475"/>
      <c r="K615" s="517"/>
      <c r="L615" s="517"/>
      <c r="M615" s="517"/>
      <c r="N615" s="477">
        <f t="shared" si="550"/>
        <v>0</v>
      </c>
    </row>
    <row r="616" spans="1:14" ht="12.15" customHeight="1" outlineLevel="1" x14ac:dyDescent="0.25">
      <c r="A616" s="946"/>
      <c r="B616" s="913"/>
      <c r="C616" s="139"/>
      <c r="D616" s="181"/>
      <c r="E616" s="181" t="s">
        <v>622</v>
      </c>
      <c r="F616" s="218"/>
      <c r="G616" s="475"/>
      <c r="H616" s="476"/>
      <c r="I616" s="545"/>
      <c r="J616" s="475"/>
      <c r="K616" s="517"/>
      <c r="L616" s="517"/>
      <c r="M616" s="517"/>
      <c r="N616" s="477">
        <f t="shared" si="550"/>
        <v>0</v>
      </c>
    </row>
    <row r="617" spans="1:14" ht="12.15" customHeight="1" outlineLevel="1" x14ac:dyDescent="0.25">
      <c r="A617" s="946"/>
      <c r="B617" s="913"/>
      <c r="C617" s="139"/>
      <c r="D617" s="181"/>
      <c r="E617" s="181" t="s">
        <v>325</v>
      </c>
      <c r="F617" s="218"/>
      <c r="G617" s="94">
        <v>7500</v>
      </c>
      <c r="H617" s="94">
        <v>7500</v>
      </c>
      <c r="I617" s="243">
        <v>7500</v>
      </c>
      <c r="J617" s="80">
        <v>7500</v>
      </c>
      <c r="K617" s="242">
        <v>7500</v>
      </c>
      <c r="L617" s="242">
        <v>7500</v>
      </c>
      <c r="M617" s="242">
        <v>7500</v>
      </c>
      <c r="N617" s="227">
        <f t="shared" si="550"/>
        <v>0</v>
      </c>
    </row>
    <row r="618" spans="1:14" ht="12.15" customHeight="1" outlineLevel="1" x14ac:dyDescent="0.25">
      <c r="A618" s="946"/>
      <c r="B618" s="913"/>
      <c r="C618" s="139"/>
      <c r="D618" s="181"/>
      <c r="E618" s="181" t="s">
        <v>802</v>
      </c>
      <c r="F618" s="218"/>
      <c r="G618" s="94">
        <v>12000</v>
      </c>
      <c r="H618" s="94">
        <v>12000</v>
      </c>
      <c r="I618" s="243">
        <v>12000</v>
      </c>
      <c r="J618" s="80">
        <v>12000</v>
      </c>
      <c r="K618" s="242">
        <v>12000</v>
      </c>
      <c r="L618" s="242">
        <v>12000</v>
      </c>
      <c r="M618" s="242">
        <v>12000</v>
      </c>
      <c r="N618" s="227">
        <f t="shared" si="550"/>
        <v>0</v>
      </c>
    </row>
    <row r="619" spans="1:14" ht="12.15" customHeight="1" outlineLevel="1" x14ac:dyDescent="0.25">
      <c r="A619" s="946"/>
      <c r="B619" s="913"/>
      <c r="C619" s="167"/>
      <c r="D619" s="371"/>
      <c r="E619" s="181" t="s">
        <v>623</v>
      </c>
      <c r="F619" s="372"/>
      <c r="G619" s="225"/>
      <c r="H619" s="225"/>
      <c r="I619" s="547"/>
      <c r="J619" s="636"/>
      <c r="K619" s="693"/>
      <c r="L619" s="693"/>
      <c r="M619" s="693"/>
      <c r="N619" s="224">
        <f t="shared" si="550"/>
        <v>0</v>
      </c>
    </row>
    <row r="620" spans="1:14" ht="12.15" customHeight="1" x14ac:dyDescent="0.25">
      <c r="A620" s="946"/>
      <c r="B620" s="922"/>
      <c r="C620" s="178">
        <v>642</v>
      </c>
      <c r="D620" s="147" t="s">
        <v>840</v>
      </c>
      <c r="E620" s="488" t="s">
        <v>863</v>
      </c>
      <c r="F620" s="218"/>
      <c r="G620" s="94">
        <v>25000</v>
      </c>
      <c r="H620" s="94">
        <v>25000</v>
      </c>
      <c r="I620" s="544">
        <v>25000</v>
      </c>
      <c r="J620" s="81">
        <v>25000</v>
      </c>
      <c r="K620" s="552">
        <v>25000</v>
      </c>
      <c r="L620" s="552">
        <v>25000</v>
      </c>
      <c r="M620" s="552">
        <f>25000-3000</f>
        <v>22000</v>
      </c>
      <c r="N620" s="228">
        <f t="shared" si="550"/>
        <v>-3000</v>
      </c>
    </row>
    <row r="621" spans="1:14" ht="18" customHeight="1" x14ac:dyDescent="0.25">
      <c r="A621" s="946"/>
      <c r="B621" s="924" t="s">
        <v>624</v>
      </c>
      <c r="C621" s="924"/>
      <c r="D621" s="924"/>
      <c r="E621" s="924"/>
      <c r="F621" s="925"/>
      <c r="G621" s="97">
        <f t="shared" ref="G621:M621" si="573">G622</f>
        <v>20000</v>
      </c>
      <c r="H621" s="97">
        <f t="shared" si="573"/>
        <v>20000</v>
      </c>
      <c r="I621" s="546">
        <f t="shared" si="573"/>
        <v>20000</v>
      </c>
      <c r="J621" s="83">
        <f t="shared" si="573"/>
        <v>20000</v>
      </c>
      <c r="K621" s="567">
        <f t="shared" si="573"/>
        <v>20000</v>
      </c>
      <c r="L621" s="567">
        <f t="shared" si="573"/>
        <v>29733</v>
      </c>
      <c r="M621" s="567">
        <f t="shared" si="573"/>
        <v>29733</v>
      </c>
      <c r="N621" s="232">
        <f t="shared" si="550"/>
        <v>0</v>
      </c>
    </row>
    <row r="622" spans="1:14" ht="12.15" customHeight="1" thickBot="1" x14ac:dyDescent="0.3">
      <c r="A622" s="1005"/>
      <c r="B622" s="373"/>
      <c r="C622" s="377">
        <v>637</v>
      </c>
      <c r="D622" s="374" t="s">
        <v>859</v>
      </c>
      <c r="E622" s="375" t="s">
        <v>625</v>
      </c>
      <c r="F622" s="376"/>
      <c r="G622" s="435">
        <v>20000</v>
      </c>
      <c r="H622" s="435">
        <v>20000</v>
      </c>
      <c r="I622" s="575">
        <v>20000</v>
      </c>
      <c r="J622" s="654">
        <v>20000</v>
      </c>
      <c r="K622" s="717">
        <v>20000</v>
      </c>
      <c r="L622" s="717">
        <f>20000+9733</f>
        <v>29733</v>
      </c>
      <c r="M622" s="717">
        <f>20000+9733</f>
        <v>29733</v>
      </c>
      <c r="N622" s="610">
        <f t="shared" si="550"/>
        <v>0</v>
      </c>
    </row>
    <row r="623" spans="1:14" ht="30.15" customHeight="1" thickTop="1" thickBot="1" x14ac:dyDescent="0.3">
      <c r="A623" s="191" t="s">
        <v>626</v>
      </c>
      <c r="B623" s="192"/>
      <c r="C623" s="192"/>
      <c r="D623" s="192"/>
      <c r="E623" s="192"/>
      <c r="F623" s="192"/>
      <c r="G623" s="449">
        <f t="shared" ref="G623:L623" si="574">G624+G634+G647+G650+G655+G658+G667+G672+G691+G701+G707+G737+G740</f>
        <v>1884151</v>
      </c>
      <c r="H623" s="436">
        <f t="shared" si="574"/>
        <v>1884151</v>
      </c>
      <c r="I623" s="576">
        <f t="shared" si="574"/>
        <v>1929151</v>
      </c>
      <c r="J623" s="655">
        <f t="shared" si="574"/>
        <v>1960211</v>
      </c>
      <c r="K623" s="718">
        <f t="shared" si="574"/>
        <v>1960211</v>
      </c>
      <c r="L623" s="718">
        <f t="shared" si="574"/>
        <v>2129965</v>
      </c>
      <c r="M623" s="718">
        <f t="shared" ref="M623" si="575">M624+M634+M647+M650+M655+M658+M667+M672+M691+M701+M707+M737+M740</f>
        <v>2234421</v>
      </c>
      <c r="N623" s="611">
        <f t="shared" si="550"/>
        <v>104456</v>
      </c>
    </row>
    <row r="624" spans="1:14" ht="19.95" customHeight="1" x14ac:dyDescent="0.25">
      <c r="A624" s="990" t="s">
        <v>316</v>
      </c>
      <c r="B624" s="991"/>
      <c r="C624" s="991"/>
      <c r="D624" s="991"/>
      <c r="E624" s="991"/>
      <c r="F624" s="992"/>
      <c r="G624" s="335">
        <f t="shared" ref="G624:M624" si="576">G625</f>
        <v>10000</v>
      </c>
      <c r="H624" s="335">
        <f t="shared" si="576"/>
        <v>0</v>
      </c>
      <c r="I624" s="430">
        <f t="shared" si="576"/>
        <v>10000</v>
      </c>
      <c r="J624" s="656">
        <f t="shared" si="576"/>
        <v>10000</v>
      </c>
      <c r="K624" s="719">
        <f t="shared" si="576"/>
        <v>10000</v>
      </c>
      <c r="L624" s="719">
        <f t="shared" si="576"/>
        <v>10000</v>
      </c>
      <c r="M624" s="719">
        <f t="shared" si="576"/>
        <v>10000</v>
      </c>
      <c r="N624" s="612">
        <f t="shared" si="550"/>
        <v>0</v>
      </c>
    </row>
    <row r="625" spans="1:14" ht="18" customHeight="1" x14ac:dyDescent="0.25">
      <c r="A625" s="998"/>
      <c r="B625" s="920" t="s">
        <v>335</v>
      </c>
      <c r="C625" s="920"/>
      <c r="D625" s="920"/>
      <c r="E625" s="920"/>
      <c r="F625" s="921"/>
      <c r="G625" s="100">
        <f t="shared" ref="G625" si="577">G626+G630</f>
        <v>10000</v>
      </c>
      <c r="H625" s="100">
        <f t="shared" ref="H625:I625" si="578">H626+H630</f>
        <v>0</v>
      </c>
      <c r="I625" s="122">
        <f t="shared" si="578"/>
        <v>10000</v>
      </c>
      <c r="J625" s="638">
        <f t="shared" ref="J625:K625" si="579">J626+J630</f>
        <v>10000</v>
      </c>
      <c r="K625" s="697">
        <f t="shared" si="579"/>
        <v>10000</v>
      </c>
      <c r="L625" s="697">
        <f t="shared" ref="L625" si="580">L626+L630</f>
        <v>10000</v>
      </c>
      <c r="M625" s="697">
        <f t="shared" ref="M625" si="581">M626+M630</f>
        <v>10000</v>
      </c>
      <c r="N625" s="235">
        <f t="shared" si="550"/>
        <v>0</v>
      </c>
    </row>
    <row r="626" spans="1:14" ht="15" customHeight="1" x14ac:dyDescent="0.25">
      <c r="A626" s="999"/>
      <c r="B626" s="912"/>
      <c r="C626" s="907" t="s">
        <v>627</v>
      </c>
      <c r="D626" s="907"/>
      <c r="E626" s="907"/>
      <c r="F626" s="908"/>
      <c r="G626" s="103">
        <f t="shared" ref="G626:M626" si="582">G627</f>
        <v>0</v>
      </c>
      <c r="H626" s="103">
        <f t="shared" si="582"/>
        <v>0</v>
      </c>
      <c r="I626" s="554">
        <f t="shared" si="582"/>
        <v>0</v>
      </c>
      <c r="J626" s="84">
        <f t="shared" si="582"/>
        <v>0</v>
      </c>
      <c r="K626" s="698">
        <f t="shared" si="582"/>
        <v>0</v>
      </c>
      <c r="L626" s="698">
        <f t="shared" si="582"/>
        <v>0</v>
      </c>
      <c r="M626" s="698">
        <f t="shared" si="582"/>
        <v>0</v>
      </c>
      <c r="N626" s="597">
        <f t="shared" si="550"/>
        <v>0</v>
      </c>
    </row>
    <row r="627" spans="1:14" ht="12" customHeight="1" x14ac:dyDescent="0.25">
      <c r="A627" s="999"/>
      <c r="B627" s="913"/>
      <c r="C627" s="139">
        <v>711</v>
      </c>
      <c r="D627" s="156" t="s">
        <v>842</v>
      </c>
      <c r="E627" s="157" t="s">
        <v>628</v>
      </c>
      <c r="F627" s="158"/>
      <c r="G627" s="95">
        <f t="shared" ref="G627" si="583">G628+G629</f>
        <v>0</v>
      </c>
      <c r="H627" s="95">
        <f t="shared" ref="H627:I627" si="584">H628+H629</f>
        <v>0</v>
      </c>
      <c r="I627" s="544">
        <f t="shared" si="584"/>
        <v>0</v>
      </c>
      <c r="J627" s="81">
        <f t="shared" ref="J627:K627" si="585">J628+J629</f>
        <v>0</v>
      </c>
      <c r="K627" s="552">
        <f t="shared" si="585"/>
        <v>0</v>
      </c>
      <c r="L627" s="552">
        <f t="shared" ref="L627" si="586">L628+L629</f>
        <v>0</v>
      </c>
      <c r="M627" s="552">
        <f t="shared" ref="M627" si="587">M628+M629</f>
        <v>0</v>
      </c>
      <c r="N627" s="228">
        <f t="shared" si="550"/>
        <v>0</v>
      </c>
    </row>
    <row r="628" spans="1:14" ht="12" customHeight="1" outlineLevel="1" x14ac:dyDescent="0.25">
      <c r="A628" s="999"/>
      <c r="B628" s="913"/>
      <c r="C628" s="139"/>
      <c r="D628" s="156"/>
      <c r="E628" s="158" t="s">
        <v>629</v>
      </c>
      <c r="F628" s="158"/>
      <c r="G628" s="95">
        <f t="shared" ref="G628:M628" si="588">15000-15000</f>
        <v>0</v>
      </c>
      <c r="H628" s="95">
        <f t="shared" si="588"/>
        <v>0</v>
      </c>
      <c r="I628" s="544">
        <f t="shared" si="588"/>
        <v>0</v>
      </c>
      <c r="J628" s="81">
        <f t="shared" si="588"/>
        <v>0</v>
      </c>
      <c r="K628" s="552">
        <f t="shared" si="588"/>
        <v>0</v>
      </c>
      <c r="L628" s="552">
        <f t="shared" si="588"/>
        <v>0</v>
      </c>
      <c r="M628" s="552">
        <f t="shared" si="588"/>
        <v>0</v>
      </c>
      <c r="N628" s="228">
        <f t="shared" si="550"/>
        <v>0</v>
      </c>
    </row>
    <row r="629" spans="1:14" ht="12" customHeight="1" outlineLevel="1" x14ac:dyDescent="0.25">
      <c r="A629" s="999"/>
      <c r="B629" s="913"/>
      <c r="C629" s="139"/>
      <c r="D629" s="156"/>
      <c r="E629" s="158" t="s">
        <v>630</v>
      </c>
      <c r="F629" s="158"/>
      <c r="G629" s="94">
        <f t="shared" ref="G629:M629" si="589">13000-13000</f>
        <v>0</v>
      </c>
      <c r="H629" s="94">
        <f t="shared" si="589"/>
        <v>0</v>
      </c>
      <c r="I629" s="243">
        <f t="shared" si="589"/>
        <v>0</v>
      </c>
      <c r="J629" s="80">
        <f t="shared" si="589"/>
        <v>0</v>
      </c>
      <c r="K629" s="242">
        <f t="shared" si="589"/>
        <v>0</v>
      </c>
      <c r="L629" s="242">
        <f t="shared" si="589"/>
        <v>0</v>
      </c>
      <c r="M629" s="242">
        <f t="shared" si="589"/>
        <v>0</v>
      </c>
      <c r="N629" s="227">
        <f t="shared" si="550"/>
        <v>0</v>
      </c>
    </row>
    <row r="630" spans="1:14" ht="15" customHeight="1" x14ac:dyDescent="0.25">
      <c r="A630" s="999"/>
      <c r="B630" s="913"/>
      <c r="C630" s="907" t="s">
        <v>631</v>
      </c>
      <c r="D630" s="907"/>
      <c r="E630" s="907"/>
      <c r="F630" s="908"/>
      <c r="G630" s="103">
        <f t="shared" ref="G630" si="590">SUM(G631:G633)</f>
        <v>10000</v>
      </c>
      <c r="H630" s="103">
        <f t="shared" ref="H630:I630" si="591">SUM(H631:H633)</f>
        <v>0</v>
      </c>
      <c r="I630" s="554">
        <f t="shared" si="591"/>
        <v>10000</v>
      </c>
      <c r="J630" s="84">
        <f t="shared" ref="J630:K630" si="592">SUM(J631:J633)</f>
        <v>10000</v>
      </c>
      <c r="K630" s="698">
        <f t="shared" si="592"/>
        <v>10000</v>
      </c>
      <c r="L630" s="698">
        <f t="shared" ref="L630" si="593">SUM(L631:L633)</f>
        <v>10000</v>
      </c>
      <c r="M630" s="698">
        <f t="shared" ref="M630" si="594">SUM(M631:M633)</f>
        <v>10000</v>
      </c>
      <c r="N630" s="597">
        <f t="shared" si="550"/>
        <v>0</v>
      </c>
    </row>
    <row r="631" spans="1:14" ht="12" customHeight="1" x14ac:dyDescent="0.25">
      <c r="A631" s="999"/>
      <c r="B631" s="913"/>
      <c r="C631" s="139">
        <v>711</v>
      </c>
      <c r="D631" s="533" t="s">
        <v>842</v>
      </c>
      <c r="E631" s="157" t="s">
        <v>628</v>
      </c>
      <c r="F631" s="151"/>
      <c r="G631" s="94">
        <v>10000</v>
      </c>
      <c r="H631" s="94">
        <v>0</v>
      </c>
      <c r="I631" s="243">
        <v>10000</v>
      </c>
      <c r="J631" s="80">
        <v>10000</v>
      </c>
      <c r="K631" s="242">
        <v>10000</v>
      </c>
      <c r="L631" s="242">
        <v>10000</v>
      </c>
      <c r="M631" s="242">
        <v>10000</v>
      </c>
      <c r="N631" s="227">
        <f t="shared" si="550"/>
        <v>0</v>
      </c>
    </row>
    <row r="632" spans="1:14" ht="12" customHeight="1" x14ac:dyDescent="0.25">
      <c r="A632" s="999"/>
      <c r="B632" s="913"/>
      <c r="C632" s="139">
        <v>716</v>
      </c>
      <c r="D632" s="140" t="s">
        <v>842</v>
      </c>
      <c r="E632" s="153" t="s">
        <v>632</v>
      </c>
      <c r="F632" s="153"/>
      <c r="G632" s="225"/>
      <c r="H632" s="225"/>
      <c r="I632" s="547"/>
      <c r="J632" s="636"/>
      <c r="K632" s="693"/>
      <c r="L632" s="693"/>
      <c r="M632" s="693"/>
      <c r="N632" s="224">
        <f t="shared" si="550"/>
        <v>0</v>
      </c>
    </row>
    <row r="633" spans="1:14" ht="12" customHeight="1" outlineLevel="1" x14ac:dyDescent="0.25">
      <c r="A633" s="1000"/>
      <c r="B633" s="914"/>
      <c r="C633" s="340">
        <v>717</v>
      </c>
      <c r="D633" s="342"/>
      <c r="E633" s="378" t="s">
        <v>633</v>
      </c>
      <c r="F633" s="378"/>
      <c r="G633" s="339">
        <v>0</v>
      </c>
      <c r="H633" s="339">
        <v>0</v>
      </c>
      <c r="I633" s="577">
        <v>0</v>
      </c>
      <c r="J633" s="230">
        <v>0</v>
      </c>
      <c r="K633" s="577">
        <v>0</v>
      </c>
      <c r="L633" s="577">
        <v>0</v>
      </c>
      <c r="M633" s="577">
        <v>0</v>
      </c>
      <c r="N633" s="236">
        <f t="shared" si="550"/>
        <v>0</v>
      </c>
    </row>
    <row r="634" spans="1:14" ht="19.95" customHeight="1" x14ac:dyDescent="0.25">
      <c r="A634" s="928" t="s">
        <v>348</v>
      </c>
      <c r="B634" s="929"/>
      <c r="C634" s="929"/>
      <c r="D634" s="929"/>
      <c r="E634" s="929"/>
      <c r="F634" s="930"/>
      <c r="G634" s="337">
        <f t="shared" ref="G634" si="595">G635+G637+G643</f>
        <v>0</v>
      </c>
      <c r="H634" s="337">
        <f t="shared" ref="H634:I634" si="596">H635+H637+H643</f>
        <v>0</v>
      </c>
      <c r="I634" s="559">
        <f t="shared" si="596"/>
        <v>0</v>
      </c>
      <c r="J634" s="642">
        <f t="shared" ref="J634:K634" si="597">J635+J637+J643</f>
        <v>2500</v>
      </c>
      <c r="K634" s="704">
        <f t="shared" si="597"/>
        <v>2500</v>
      </c>
      <c r="L634" s="704">
        <f t="shared" ref="L634" si="598">L635+L637+L643</f>
        <v>2500</v>
      </c>
      <c r="M634" s="704">
        <f t="shared" ref="M634" si="599">M635+M637+M643</f>
        <v>2500</v>
      </c>
      <c r="N634" s="600">
        <f t="shared" si="550"/>
        <v>0</v>
      </c>
    </row>
    <row r="635" spans="1:14" ht="18" customHeight="1" x14ac:dyDescent="0.25">
      <c r="A635" s="996"/>
      <c r="B635" s="920" t="s">
        <v>349</v>
      </c>
      <c r="C635" s="920"/>
      <c r="D635" s="920"/>
      <c r="E635" s="920"/>
      <c r="F635" s="921"/>
      <c r="G635" s="223">
        <f t="shared" ref="G635:M635" si="600">G636</f>
        <v>0</v>
      </c>
      <c r="H635" s="223">
        <f t="shared" si="600"/>
        <v>0</v>
      </c>
      <c r="I635" s="542">
        <f t="shared" si="600"/>
        <v>0</v>
      </c>
      <c r="J635" s="634">
        <f t="shared" si="600"/>
        <v>2500</v>
      </c>
      <c r="K635" s="691">
        <f t="shared" si="600"/>
        <v>2500</v>
      </c>
      <c r="L635" s="691">
        <f t="shared" si="600"/>
        <v>2500</v>
      </c>
      <c r="M635" s="691">
        <f t="shared" si="600"/>
        <v>2500</v>
      </c>
      <c r="N635" s="462">
        <f t="shared" si="550"/>
        <v>0</v>
      </c>
    </row>
    <row r="636" spans="1:14" ht="12" customHeight="1" x14ac:dyDescent="0.25">
      <c r="A636" s="997"/>
      <c r="B636" s="137"/>
      <c r="C636" s="168">
        <v>717</v>
      </c>
      <c r="D636" s="169" t="s">
        <v>840</v>
      </c>
      <c r="E636" s="194" t="s">
        <v>634</v>
      </c>
      <c r="F636" s="193"/>
      <c r="G636" s="95">
        <v>0</v>
      </c>
      <c r="H636" s="95">
        <v>0</v>
      </c>
      <c r="I636" s="544">
        <v>0</v>
      </c>
      <c r="J636" s="81">
        <v>2500</v>
      </c>
      <c r="K636" s="552">
        <v>2500</v>
      </c>
      <c r="L636" s="552">
        <v>2500</v>
      </c>
      <c r="M636" s="552">
        <v>2500</v>
      </c>
      <c r="N636" s="228">
        <f t="shared" si="550"/>
        <v>0</v>
      </c>
    </row>
    <row r="637" spans="1:14" ht="18" customHeight="1" x14ac:dyDescent="0.25">
      <c r="A637" s="997"/>
      <c r="B637" s="924" t="s">
        <v>365</v>
      </c>
      <c r="C637" s="924"/>
      <c r="D637" s="924"/>
      <c r="E637" s="924"/>
      <c r="F637" s="925"/>
      <c r="G637" s="97">
        <f t="shared" ref="G637:M637" si="601">G638</f>
        <v>0</v>
      </c>
      <c r="H637" s="97">
        <f t="shared" si="601"/>
        <v>0</v>
      </c>
      <c r="I637" s="546">
        <f t="shared" si="601"/>
        <v>0</v>
      </c>
      <c r="J637" s="83">
        <f t="shared" si="601"/>
        <v>0</v>
      </c>
      <c r="K637" s="567">
        <f t="shared" si="601"/>
        <v>0</v>
      </c>
      <c r="L637" s="567">
        <f t="shared" si="601"/>
        <v>0</v>
      </c>
      <c r="M637" s="567">
        <f t="shared" si="601"/>
        <v>0</v>
      </c>
      <c r="N637" s="232">
        <f t="shared" si="550"/>
        <v>0</v>
      </c>
    </row>
    <row r="638" spans="1:14" ht="15" customHeight="1" x14ac:dyDescent="0.25">
      <c r="A638" s="997"/>
      <c r="B638" s="912"/>
      <c r="C638" s="907" t="s">
        <v>366</v>
      </c>
      <c r="D638" s="907"/>
      <c r="E638" s="907"/>
      <c r="F638" s="908"/>
      <c r="G638" s="98">
        <f t="shared" ref="G638:L638" si="602">G639+G642</f>
        <v>0</v>
      </c>
      <c r="H638" s="98">
        <f t="shared" si="602"/>
        <v>0</v>
      </c>
      <c r="I638" s="543">
        <f t="shared" si="602"/>
        <v>0</v>
      </c>
      <c r="J638" s="86">
        <f t="shared" si="602"/>
        <v>0</v>
      </c>
      <c r="K638" s="566">
        <f t="shared" si="602"/>
        <v>0</v>
      </c>
      <c r="L638" s="566">
        <f t="shared" si="602"/>
        <v>0</v>
      </c>
      <c r="M638" s="566">
        <f t="shared" ref="M638" si="603">M639+M642</f>
        <v>0</v>
      </c>
      <c r="N638" s="231">
        <f t="shared" si="550"/>
        <v>0</v>
      </c>
    </row>
    <row r="639" spans="1:14" ht="12" customHeight="1" x14ac:dyDescent="0.25">
      <c r="A639" s="997"/>
      <c r="B639" s="913"/>
      <c r="C639" s="139">
        <v>711</v>
      </c>
      <c r="D639" s="147" t="s">
        <v>840</v>
      </c>
      <c r="E639" s="349" t="s">
        <v>635</v>
      </c>
      <c r="F639" s="218"/>
      <c r="G639" s="94">
        <f t="shared" ref="G639:L639" si="604">G640+G641</f>
        <v>0</v>
      </c>
      <c r="H639" s="94">
        <f t="shared" si="604"/>
        <v>0</v>
      </c>
      <c r="I639" s="243">
        <f t="shared" si="604"/>
        <v>0</v>
      </c>
      <c r="J639" s="80">
        <f t="shared" si="604"/>
        <v>0</v>
      </c>
      <c r="K639" s="242">
        <f t="shared" si="604"/>
        <v>0</v>
      </c>
      <c r="L639" s="242">
        <f t="shared" si="604"/>
        <v>0</v>
      </c>
      <c r="M639" s="242">
        <f t="shared" ref="M639" si="605">M640+M641</f>
        <v>0</v>
      </c>
      <c r="N639" s="227">
        <f t="shared" si="550"/>
        <v>0</v>
      </c>
    </row>
    <row r="640" spans="1:14" ht="12" customHeight="1" outlineLevel="1" x14ac:dyDescent="0.25">
      <c r="A640" s="997"/>
      <c r="B640" s="913"/>
      <c r="C640" s="139"/>
      <c r="D640" s="147"/>
      <c r="E640" s="345" t="s">
        <v>371</v>
      </c>
      <c r="F640" s="218"/>
      <c r="G640" s="94">
        <f t="shared" ref="G640:M640" si="606">1500-1500</f>
        <v>0</v>
      </c>
      <c r="H640" s="94">
        <f t="shared" si="606"/>
        <v>0</v>
      </c>
      <c r="I640" s="243">
        <f t="shared" si="606"/>
        <v>0</v>
      </c>
      <c r="J640" s="80">
        <f t="shared" si="606"/>
        <v>0</v>
      </c>
      <c r="K640" s="242">
        <f t="shared" si="606"/>
        <v>0</v>
      </c>
      <c r="L640" s="242">
        <f t="shared" si="606"/>
        <v>0</v>
      </c>
      <c r="M640" s="242">
        <f t="shared" si="606"/>
        <v>0</v>
      </c>
      <c r="N640" s="227">
        <f t="shared" si="550"/>
        <v>0</v>
      </c>
    </row>
    <row r="641" spans="1:14" ht="12" customHeight="1" outlineLevel="1" x14ac:dyDescent="0.25">
      <c r="A641" s="997"/>
      <c r="B641" s="913"/>
      <c r="C641" s="139"/>
      <c r="D641" s="147"/>
      <c r="E641" s="181" t="s">
        <v>636</v>
      </c>
      <c r="F641" s="218"/>
      <c r="G641" s="94">
        <f t="shared" ref="G641:M641" si="607">19000-19000</f>
        <v>0</v>
      </c>
      <c r="H641" s="94">
        <f t="shared" si="607"/>
        <v>0</v>
      </c>
      <c r="I641" s="243">
        <f t="shared" si="607"/>
        <v>0</v>
      </c>
      <c r="J641" s="80">
        <f t="shared" si="607"/>
        <v>0</v>
      </c>
      <c r="K641" s="242">
        <f t="shared" si="607"/>
        <v>0</v>
      </c>
      <c r="L641" s="242">
        <f t="shared" si="607"/>
        <v>0</v>
      </c>
      <c r="M641" s="242">
        <f t="shared" si="607"/>
        <v>0</v>
      </c>
      <c r="N641" s="227">
        <f t="shared" si="550"/>
        <v>0</v>
      </c>
    </row>
    <row r="642" spans="1:14" ht="12" customHeight="1" x14ac:dyDescent="0.25">
      <c r="A642" s="997"/>
      <c r="B642" s="913"/>
      <c r="C642" s="139">
        <v>713</v>
      </c>
      <c r="D642" s="147" t="s">
        <v>840</v>
      </c>
      <c r="E642" s="345" t="s">
        <v>637</v>
      </c>
      <c r="F642" s="218"/>
      <c r="G642" s="94">
        <f t="shared" ref="G642:M642" si="608">10440-10440</f>
        <v>0</v>
      </c>
      <c r="H642" s="94">
        <f t="shared" si="608"/>
        <v>0</v>
      </c>
      <c r="I642" s="243">
        <f t="shared" si="608"/>
        <v>0</v>
      </c>
      <c r="J642" s="80">
        <f t="shared" si="608"/>
        <v>0</v>
      </c>
      <c r="K642" s="242">
        <f t="shared" si="608"/>
        <v>0</v>
      </c>
      <c r="L642" s="242">
        <f t="shared" si="608"/>
        <v>0</v>
      </c>
      <c r="M642" s="242">
        <f t="shared" si="608"/>
        <v>0</v>
      </c>
      <c r="N642" s="227">
        <f t="shared" si="550"/>
        <v>0</v>
      </c>
    </row>
    <row r="643" spans="1:14" ht="18" customHeight="1" x14ac:dyDescent="0.25">
      <c r="A643" s="997"/>
      <c r="B643" s="924" t="s">
        <v>380</v>
      </c>
      <c r="C643" s="924"/>
      <c r="D643" s="924"/>
      <c r="E643" s="924"/>
      <c r="F643" s="925"/>
      <c r="G643" s="97">
        <f t="shared" ref="G643:M643" si="609">G644</f>
        <v>0</v>
      </c>
      <c r="H643" s="97">
        <f t="shared" si="609"/>
        <v>0</v>
      </c>
      <c r="I643" s="546">
        <f t="shared" si="609"/>
        <v>0</v>
      </c>
      <c r="J643" s="83">
        <f t="shared" si="609"/>
        <v>0</v>
      </c>
      <c r="K643" s="567">
        <f t="shared" si="609"/>
        <v>0</v>
      </c>
      <c r="L643" s="567">
        <f t="shared" si="609"/>
        <v>0</v>
      </c>
      <c r="M643" s="567">
        <f t="shared" si="609"/>
        <v>0</v>
      </c>
      <c r="N643" s="232">
        <f t="shared" si="550"/>
        <v>0</v>
      </c>
    </row>
    <row r="644" spans="1:14" ht="12" customHeight="1" x14ac:dyDescent="0.25">
      <c r="A644" s="997"/>
      <c r="B644" s="137"/>
      <c r="C644" s="139">
        <v>713</v>
      </c>
      <c r="D644" s="147" t="s">
        <v>840</v>
      </c>
      <c r="E644" s="141" t="s">
        <v>638</v>
      </c>
      <c r="F644" s="142"/>
      <c r="G644" s="94">
        <f t="shared" ref="G644" si="610">G645+G646</f>
        <v>0</v>
      </c>
      <c r="H644" s="94">
        <f t="shared" ref="H644:I644" si="611">H645+H646</f>
        <v>0</v>
      </c>
      <c r="I644" s="243">
        <f t="shared" si="611"/>
        <v>0</v>
      </c>
      <c r="J644" s="80">
        <f t="shared" ref="J644:K644" si="612">J645+J646</f>
        <v>0</v>
      </c>
      <c r="K644" s="242">
        <f t="shared" si="612"/>
        <v>0</v>
      </c>
      <c r="L644" s="242">
        <f t="shared" ref="L644" si="613">L645+L646</f>
        <v>0</v>
      </c>
      <c r="M644" s="242">
        <f t="shared" ref="M644" si="614">M645+M646</f>
        <v>0</v>
      </c>
      <c r="N644" s="227">
        <f t="shared" si="550"/>
        <v>0</v>
      </c>
    </row>
    <row r="645" spans="1:14" ht="12" customHeight="1" outlineLevel="1" x14ac:dyDescent="0.25">
      <c r="A645" s="997"/>
      <c r="B645" s="912"/>
      <c r="C645" s="139"/>
      <c r="D645" s="147"/>
      <c r="E645" s="141" t="s">
        <v>639</v>
      </c>
      <c r="F645" s="142"/>
      <c r="G645" s="94">
        <f t="shared" ref="G645:M645" si="615">33000-33000</f>
        <v>0</v>
      </c>
      <c r="H645" s="94">
        <f t="shared" si="615"/>
        <v>0</v>
      </c>
      <c r="I645" s="243">
        <f t="shared" si="615"/>
        <v>0</v>
      </c>
      <c r="J645" s="80">
        <f t="shared" si="615"/>
        <v>0</v>
      </c>
      <c r="K645" s="242">
        <f t="shared" si="615"/>
        <v>0</v>
      </c>
      <c r="L645" s="242">
        <f t="shared" si="615"/>
        <v>0</v>
      </c>
      <c r="M645" s="242">
        <f t="shared" si="615"/>
        <v>0</v>
      </c>
      <c r="N645" s="227">
        <f t="shared" si="550"/>
        <v>0</v>
      </c>
    </row>
    <row r="646" spans="1:14" ht="12" customHeight="1" outlineLevel="1" x14ac:dyDescent="0.25">
      <c r="A646" s="1001"/>
      <c r="B646" s="914"/>
      <c r="C646" s="340"/>
      <c r="D646" s="361"/>
      <c r="E646" s="342" t="s">
        <v>640</v>
      </c>
      <c r="F646" s="343"/>
      <c r="G646" s="339"/>
      <c r="H646" s="339"/>
      <c r="I646" s="544"/>
      <c r="J646" s="81"/>
      <c r="K646" s="552"/>
      <c r="L646" s="552"/>
      <c r="M646" s="552"/>
      <c r="N646" s="228">
        <f t="shared" ref="N646:N709" si="616">M646-L646</f>
        <v>0</v>
      </c>
    </row>
    <row r="647" spans="1:14" ht="19.95" customHeight="1" x14ac:dyDescent="0.25">
      <c r="A647" s="949" t="s">
        <v>389</v>
      </c>
      <c r="B647" s="950"/>
      <c r="C647" s="950"/>
      <c r="D647" s="950"/>
      <c r="E647" s="950"/>
      <c r="F647" s="951"/>
      <c r="G647" s="474">
        <f t="shared" ref="G647:M647" si="617">G648</f>
        <v>0</v>
      </c>
      <c r="H647" s="474">
        <f t="shared" si="617"/>
        <v>0</v>
      </c>
      <c r="I647" s="551">
        <f t="shared" si="617"/>
        <v>0</v>
      </c>
      <c r="J647" s="459">
        <f t="shared" si="617"/>
        <v>0</v>
      </c>
      <c r="K647" s="696">
        <f t="shared" si="617"/>
        <v>0</v>
      </c>
      <c r="L647" s="696">
        <f t="shared" si="617"/>
        <v>0</v>
      </c>
      <c r="M647" s="696">
        <f t="shared" si="617"/>
        <v>0</v>
      </c>
      <c r="N647" s="455">
        <f t="shared" si="616"/>
        <v>0</v>
      </c>
    </row>
    <row r="648" spans="1:14" ht="18" customHeight="1" x14ac:dyDescent="0.25">
      <c r="A648" s="945"/>
      <c r="B648" s="920" t="s">
        <v>395</v>
      </c>
      <c r="C648" s="920"/>
      <c r="D648" s="920"/>
      <c r="E648" s="920"/>
      <c r="F648" s="921"/>
      <c r="G648" s="100">
        <f t="shared" ref="G648:M648" si="618">G649</f>
        <v>0</v>
      </c>
      <c r="H648" s="100">
        <f t="shared" si="618"/>
        <v>0</v>
      </c>
      <c r="I648" s="122">
        <f t="shared" si="618"/>
        <v>0</v>
      </c>
      <c r="J648" s="638">
        <f t="shared" si="618"/>
        <v>0</v>
      </c>
      <c r="K648" s="697">
        <f t="shared" si="618"/>
        <v>0</v>
      </c>
      <c r="L648" s="697">
        <f t="shared" si="618"/>
        <v>0</v>
      </c>
      <c r="M648" s="697">
        <f t="shared" si="618"/>
        <v>0</v>
      </c>
      <c r="N648" s="235">
        <f t="shared" si="616"/>
        <v>0</v>
      </c>
    </row>
    <row r="649" spans="1:14" ht="12" customHeight="1" x14ac:dyDescent="0.25">
      <c r="A649" s="947"/>
      <c r="B649" s="465"/>
      <c r="C649" s="344">
        <v>717</v>
      </c>
      <c r="D649" s="341" t="s">
        <v>840</v>
      </c>
      <c r="E649" s="197" t="s">
        <v>860</v>
      </c>
      <c r="F649" s="207"/>
      <c r="G649" s="493"/>
      <c r="H649" s="230">
        <v>0</v>
      </c>
      <c r="I649" s="577"/>
      <c r="J649" s="230"/>
      <c r="K649" s="577"/>
      <c r="L649" s="577"/>
      <c r="M649" s="577"/>
      <c r="N649" s="236">
        <f t="shared" si="616"/>
        <v>0</v>
      </c>
    </row>
    <row r="650" spans="1:14" ht="19.95" customHeight="1" x14ac:dyDescent="0.25">
      <c r="A650" s="928" t="s">
        <v>400</v>
      </c>
      <c r="B650" s="929"/>
      <c r="C650" s="929"/>
      <c r="D650" s="929"/>
      <c r="E650" s="929"/>
      <c r="F650" s="930"/>
      <c r="G650" s="337">
        <f t="shared" ref="G650" si="619">G651+G653</f>
        <v>0</v>
      </c>
      <c r="H650" s="337">
        <f t="shared" ref="H650:I650" si="620">H651+H653</f>
        <v>0</v>
      </c>
      <c r="I650" s="559">
        <f t="shared" si="620"/>
        <v>20000</v>
      </c>
      <c r="J650" s="642">
        <f t="shared" ref="J650:K650" si="621">J651+J653</f>
        <v>20000</v>
      </c>
      <c r="K650" s="704">
        <f t="shared" si="621"/>
        <v>20000</v>
      </c>
      <c r="L650" s="704">
        <f t="shared" ref="L650" si="622">L651+L653</f>
        <v>20000</v>
      </c>
      <c r="M650" s="704">
        <f t="shared" ref="M650" si="623">M651+M653</f>
        <v>20000</v>
      </c>
      <c r="N650" s="600">
        <f t="shared" si="616"/>
        <v>0</v>
      </c>
    </row>
    <row r="651" spans="1:14" ht="18" customHeight="1" x14ac:dyDescent="0.25">
      <c r="A651" s="996"/>
      <c r="B651" s="920" t="s">
        <v>401</v>
      </c>
      <c r="C651" s="920"/>
      <c r="D651" s="920"/>
      <c r="E651" s="920"/>
      <c r="F651" s="921"/>
      <c r="G651" s="100">
        <f t="shared" ref="G651:M651" si="624">G652</f>
        <v>0</v>
      </c>
      <c r="H651" s="100">
        <f t="shared" si="624"/>
        <v>0</v>
      </c>
      <c r="I651" s="122">
        <f t="shared" si="624"/>
        <v>20000</v>
      </c>
      <c r="J651" s="638">
        <f t="shared" si="624"/>
        <v>20000</v>
      </c>
      <c r="K651" s="697">
        <f t="shared" si="624"/>
        <v>20000</v>
      </c>
      <c r="L651" s="697">
        <f t="shared" si="624"/>
        <v>20000</v>
      </c>
      <c r="M651" s="697">
        <f t="shared" si="624"/>
        <v>20000</v>
      </c>
      <c r="N651" s="235">
        <f t="shared" si="616"/>
        <v>0</v>
      </c>
    </row>
    <row r="652" spans="1:14" x14ac:dyDescent="0.25">
      <c r="A652" s="997"/>
      <c r="B652" s="148"/>
      <c r="C652" s="168">
        <v>713</v>
      </c>
      <c r="D652" s="169" t="s">
        <v>448</v>
      </c>
      <c r="E652" s="203" t="s">
        <v>641</v>
      </c>
      <c r="F652" s="193"/>
      <c r="G652" s="94">
        <f>9000-9000</f>
        <v>0</v>
      </c>
      <c r="H652" s="94">
        <v>0</v>
      </c>
      <c r="I652" s="243">
        <v>20000</v>
      </c>
      <c r="J652" s="80">
        <v>20000</v>
      </c>
      <c r="K652" s="242">
        <v>20000</v>
      </c>
      <c r="L652" s="242">
        <v>20000</v>
      </c>
      <c r="M652" s="242">
        <v>20000</v>
      </c>
      <c r="N652" s="227">
        <f t="shared" si="616"/>
        <v>0</v>
      </c>
    </row>
    <row r="653" spans="1:14" ht="18" customHeight="1" x14ac:dyDescent="0.25">
      <c r="A653" s="997"/>
      <c r="B653" s="924" t="s">
        <v>436</v>
      </c>
      <c r="C653" s="924"/>
      <c r="D653" s="924"/>
      <c r="E653" s="924"/>
      <c r="F653" s="925"/>
      <c r="G653" s="97">
        <f t="shared" ref="G653:M653" si="625">G654</f>
        <v>0</v>
      </c>
      <c r="H653" s="97">
        <f t="shared" si="625"/>
        <v>0</v>
      </c>
      <c r="I653" s="546">
        <f t="shared" si="625"/>
        <v>0</v>
      </c>
      <c r="J653" s="83">
        <f t="shared" si="625"/>
        <v>0</v>
      </c>
      <c r="K653" s="567">
        <f t="shared" si="625"/>
        <v>0</v>
      </c>
      <c r="L653" s="567">
        <f t="shared" si="625"/>
        <v>0</v>
      </c>
      <c r="M653" s="567">
        <f t="shared" si="625"/>
        <v>0</v>
      </c>
      <c r="N653" s="232">
        <f t="shared" si="616"/>
        <v>0</v>
      </c>
    </row>
    <row r="654" spans="1:14" ht="12.15" customHeight="1" x14ac:dyDescent="0.25">
      <c r="A654" s="1001"/>
      <c r="B654" s="364"/>
      <c r="C654" s="340">
        <v>721</v>
      </c>
      <c r="D654" s="361" t="s">
        <v>847</v>
      </c>
      <c r="E654" s="342" t="s">
        <v>437</v>
      </c>
      <c r="F654" s="343"/>
      <c r="G654" s="339">
        <f t="shared" ref="G654:M654" si="626">10000-10000</f>
        <v>0</v>
      </c>
      <c r="H654" s="339">
        <f t="shared" si="626"/>
        <v>0</v>
      </c>
      <c r="I654" s="562">
        <f t="shared" si="626"/>
        <v>0</v>
      </c>
      <c r="J654" s="230">
        <f t="shared" si="626"/>
        <v>0</v>
      </c>
      <c r="K654" s="577">
        <f t="shared" si="626"/>
        <v>0</v>
      </c>
      <c r="L654" s="577">
        <f t="shared" si="626"/>
        <v>0</v>
      </c>
      <c r="M654" s="577">
        <f t="shared" si="626"/>
        <v>0</v>
      </c>
      <c r="N654" s="236">
        <f t="shared" si="616"/>
        <v>0</v>
      </c>
    </row>
    <row r="655" spans="1:14" ht="19.95" customHeight="1" x14ac:dyDescent="0.25">
      <c r="A655" s="928" t="s">
        <v>450</v>
      </c>
      <c r="B655" s="929"/>
      <c r="C655" s="929"/>
      <c r="D655" s="929"/>
      <c r="E655" s="929"/>
      <c r="F655" s="930"/>
      <c r="G655" s="337">
        <f t="shared" ref="G655:M655" si="627">G656</f>
        <v>12000</v>
      </c>
      <c r="H655" s="337">
        <f t="shared" si="627"/>
        <v>12000</v>
      </c>
      <c r="I655" s="559">
        <f t="shared" si="627"/>
        <v>12000</v>
      </c>
      <c r="J655" s="642">
        <f t="shared" si="627"/>
        <v>12000</v>
      </c>
      <c r="K655" s="704">
        <f t="shared" si="627"/>
        <v>12000</v>
      </c>
      <c r="L655" s="704">
        <f t="shared" si="627"/>
        <v>12000</v>
      </c>
      <c r="M655" s="704">
        <f t="shared" si="627"/>
        <v>12000</v>
      </c>
      <c r="N655" s="600">
        <f t="shared" si="616"/>
        <v>0</v>
      </c>
    </row>
    <row r="656" spans="1:14" ht="18" customHeight="1" x14ac:dyDescent="0.25">
      <c r="A656" s="945"/>
      <c r="B656" s="920" t="s">
        <v>642</v>
      </c>
      <c r="C656" s="920"/>
      <c r="D656" s="920"/>
      <c r="E656" s="920"/>
      <c r="F656" s="921"/>
      <c r="G656" s="100">
        <f t="shared" ref="G656:M656" si="628">G657</f>
        <v>12000</v>
      </c>
      <c r="H656" s="100">
        <f t="shared" si="628"/>
        <v>12000</v>
      </c>
      <c r="I656" s="122">
        <f t="shared" si="628"/>
        <v>12000</v>
      </c>
      <c r="J656" s="638">
        <f t="shared" si="628"/>
        <v>12000</v>
      </c>
      <c r="K656" s="697">
        <f t="shared" si="628"/>
        <v>12000</v>
      </c>
      <c r="L656" s="697">
        <f t="shared" si="628"/>
        <v>12000</v>
      </c>
      <c r="M656" s="697">
        <f t="shared" si="628"/>
        <v>12000</v>
      </c>
      <c r="N656" s="235">
        <f t="shared" si="616"/>
        <v>0</v>
      </c>
    </row>
    <row r="657" spans="1:14" x14ac:dyDescent="0.25">
      <c r="A657" s="947"/>
      <c r="B657" s="465"/>
      <c r="C657" s="340">
        <v>717</v>
      </c>
      <c r="D657" s="361" t="s">
        <v>849</v>
      </c>
      <c r="E657" s="197" t="s">
        <v>643</v>
      </c>
      <c r="F657" s="207"/>
      <c r="G657" s="339">
        <v>12000</v>
      </c>
      <c r="H657" s="339">
        <v>12000</v>
      </c>
      <c r="I657" s="562">
        <v>12000</v>
      </c>
      <c r="J657" s="230">
        <v>12000</v>
      </c>
      <c r="K657" s="577">
        <v>12000</v>
      </c>
      <c r="L657" s="577">
        <v>12000</v>
      </c>
      <c r="M657" s="577">
        <v>12000</v>
      </c>
      <c r="N657" s="236">
        <f t="shared" si="616"/>
        <v>0</v>
      </c>
    </row>
    <row r="658" spans="1:14" ht="19.95" customHeight="1" x14ac:dyDescent="0.25">
      <c r="A658" s="928" t="s">
        <v>467</v>
      </c>
      <c r="B658" s="929"/>
      <c r="C658" s="929"/>
      <c r="D658" s="929"/>
      <c r="E658" s="929"/>
      <c r="F658" s="930"/>
      <c r="G658" s="337">
        <f t="shared" ref="G658" si="629">G659+G665</f>
        <v>20000</v>
      </c>
      <c r="H658" s="337">
        <f t="shared" ref="H658:I658" si="630">H659+H665</f>
        <v>20000</v>
      </c>
      <c r="I658" s="559">
        <f t="shared" si="630"/>
        <v>20000</v>
      </c>
      <c r="J658" s="642">
        <f t="shared" ref="J658:K658" si="631">J659+J665</f>
        <v>20000</v>
      </c>
      <c r="K658" s="704">
        <f t="shared" si="631"/>
        <v>20000</v>
      </c>
      <c r="L658" s="704">
        <f t="shared" ref="L658" si="632">L659+L665</f>
        <v>20000</v>
      </c>
      <c r="M658" s="704">
        <f t="shared" ref="M658" si="633">M659+M665</f>
        <v>20000</v>
      </c>
      <c r="N658" s="600">
        <f t="shared" si="616"/>
        <v>0</v>
      </c>
    </row>
    <row r="659" spans="1:14" ht="18" customHeight="1" x14ac:dyDescent="0.25">
      <c r="A659" s="945"/>
      <c r="B659" s="920" t="s">
        <v>468</v>
      </c>
      <c r="C659" s="920"/>
      <c r="D659" s="920"/>
      <c r="E659" s="920"/>
      <c r="F659" s="921"/>
      <c r="G659" s="100">
        <f t="shared" ref="G659" si="634">G660+G663</f>
        <v>0</v>
      </c>
      <c r="H659" s="100">
        <f t="shared" ref="H659:I659" si="635">H660+H663</f>
        <v>0</v>
      </c>
      <c r="I659" s="122">
        <f t="shared" si="635"/>
        <v>0</v>
      </c>
      <c r="J659" s="638">
        <f t="shared" ref="J659:K659" si="636">J660+J663</f>
        <v>0</v>
      </c>
      <c r="K659" s="697">
        <f t="shared" si="636"/>
        <v>0</v>
      </c>
      <c r="L659" s="697">
        <f t="shared" ref="L659" si="637">L660+L663</f>
        <v>0</v>
      </c>
      <c r="M659" s="697">
        <f t="shared" ref="M659" si="638">M660+M663</f>
        <v>0</v>
      </c>
      <c r="N659" s="235">
        <f t="shared" si="616"/>
        <v>0</v>
      </c>
    </row>
    <row r="660" spans="1:14" ht="15" customHeight="1" x14ac:dyDescent="0.25">
      <c r="A660" s="946"/>
      <c r="B660" s="941"/>
      <c r="C660" s="907" t="s">
        <v>644</v>
      </c>
      <c r="D660" s="907"/>
      <c r="E660" s="907"/>
      <c r="F660" s="908"/>
      <c r="G660" s="98">
        <f t="shared" ref="G660" si="639">G661+G662</f>
        <v>0</v>
      </c>
      <c r="H660" s="98">
        <f t="shared" ref="H660:I660" si="640">H661+H662</f>
        <v>0</v>
      </c>
      <c r="I660" s="543">
        <f t="shared" si="640"/>
        <v>0</v>
      </c>
      <c r="J660" s="86">
        <f t="shared" ref="J660:K660" si="641">J661+J662</f>
        <v>0</v>
      </c>
      <c r="K660" s="566">
        <f t="shared" si="641"/>
        <v>0</v>
      </c>
      <c r="L660" s="566">
        <f t="shared" ref="L660" si="642">L661+L662</f>
        <v>0</v>
      </c>
      <c r="M660" s="566">
        <f t="shared" ref="M660" si="643">M661+M662</f>
        <v>0</v>
      </c>
      <c r="N660" s="231">
        <f t="shared" si="616"/>
        <v>0</v>
      </c>
    </row>
    <row r="661" spans="1:14" ht="12" customHeight="1" x14ac:dyDescent="0.25">
      <c r="A661" s="946"/>
      <c r="B661" s="942"/>
      <c r="C661" s="139">
        <v>717</v>
      </c>
      <c r="D661" s="166" t="s">
        <v>842</v>
      </c>
      <c r="E661" s="156" t="s">
        <v>645</v>
      </c>
      <c r="F661" s="158"/>
      <c r="G661" s="96">
        <f t="shared" ref="G661:M661" si="644">250000+5000-255000</f>
        <v>0</v>
      </c>
      <c r="H661" s="96">
        <f t="shared" si="644"/>
        <v>0</v>
      </c>
      <c r="I661" s="1043">
        <f t="shared" si="644"/>
        <v>0</v>
      </c>
      <c r="J661" s="635">
        <f t="shared" si="644"/>
        <v>0</v>
      </c>
      <c r="K661" s="692">
        <f t="shared" si="644"/>
        <v>0</v>
      </c>
      <c r="L661" s="692">
        <f t="shared" si="644"/>
        <v>0</v>
      </c>
      <c r="M661" s="692">
        <f t="shared" si="644"/>
        <v>0</v>
      </c>
      <c r="N661" s="226">
        <f t="shared" si="616"/>
        <v>0</v>
      </c>
    </row>
    <row r="662" spans="1:14" ht="12" customHeight="1" x14ac:dyDescent="0.25">
      <c r="A662" s="946"/>
      <c r="B662" s="942"/>
      <c r="C662" s="139">
        <v>721</v>
      </c>
      <c r="D662" s="166" t="s">
        <v>842</v>
      </c>
      <c r="E662" s="156" t="s">
        <v>437</v>
      </c>
      <c r="F662" s="158"/>
      <c r="G662" s="95">
        <v>0</v>
      </c>
      <c r="H662" s="95">
        <v>0</v>
      </c>
      <c r="I662" s="80">
        <v>0</v>
      </c>
      <c r="J662" s="80">
        <v>0</v>
      </c>
      <c r="K662" s="80">
        <v>0</v>
      </c>
      <c r="L662" s="242">
        <v>0</v>
      </c>
      <c r="M662" s="242">
        <v>0</v>
      </c>
      <c r="N662" s="227">
        <f t="shared" si="616"/>
        <v>0</v>
      </c>
    </row>
    <row r="663" spans="1:14" ht="15" customHeight="1" x14ac:dyDescent="0.25">
      <c r="A663" s="946"/>
      <c r="B663" s="942"/>
      <c r="C663" s="907" t="s">
        <v>646</v>
      </c>
      <c r="D663" s="907"/>
      <c r="E663" s="907"/>
      <c r="F663" s="908"/>
      <c r="G663" s="98">
        <f t="shared" ref="G663:M663" si="645">SUM(G664:G664)</f>
        <v>0</v>
      </c>
      <c r="H663" s="98">
        <f t="shared" si="645"/>
        <v>0</v>
      </c>
      <c r="I663" s="543">
        <f t="shared" si="645"/>
        <v>0</v>
      </c>
      <c r="J663" s="86">
        <f t="shared" si="645"/>
        <v>0</v>
      </c>
      <c r="K663" s="566">
        <f t="shared" si="645"/>
        <v>0</v>
      </c>
      <c r="L663" s="566">
        <f t="shared" si="645"/>
        <v>0</v>
      </c>
      <c r="M663" s="566">
        <f t="shared" si="645"/>
        <v>0</v>
      </c>
      <c r="N663" s="231">
        <f t="shared" si="616"/>
        <v>0</v>
      </c>
    </row>
    <row r="664" spans="1:14" ht="12" customHeight="1" x14ac:dyDescent="0.25">
      <c r="A664" s="946"/>
      <c r="B664" s="942"/>
      <c r="C664" s="139">
        <v>717</v>
      </c>
      <c r="D664" s="166" t="s">
        <v>842</v>
      </c>
      <c r="E664" s="156" t="s">
        <v>647</v>
      </c>
      <c r="F664" s="158"/>
      <c r="G664" s="94">
        <v>0</v>
      </c>
      <c r="H664" s="94">
        <v>0</v>
      </c>
      <c r="I664" s="243">
        <v>0</v>
      </c>
      <c r="J664" s="80">
        <v>0</v>
      </c>
      <c r="K664" s="242">
        <v>0</v>
      </c>
      <c r="L664" s="242">
        <v>0</v>
      </c>
      <c r="M664" s="242">
        <v>0</v>
      </c>
      <c r="N664" s="227">
        <f t="shared" si="616"/>
        <v>0</v>
      </c>
    </row>
    <row r="665" spans="1:14" ht="18" customHeight="1" x14ac:dyDescent="0.25">
      <c r="A665" s="946"/>
      <c r="B665" s="924" t="s">
        <v>648</v>
      </c>
      <c r="C665" s="924"/>
      <c r="D665" s="924"/>
      <c r="E665" s="924"/>
      <c r="F665" s="925"/>
      <c r="G665" s="102">
        <f t="shared" ref="G665:M665" si="646">G666</f>
        <v>20000</v>
      </c>
      <c r="H665" s="102">
        <f t="shared" si="646"/>
        <v>20000</v>
      </c>
      <c r="I665" s="550">
        <f t="shared" si="646"/>
        <v>20000</v>
      </c>
      <c r="J665" s="631">
        <f t="shared" si="646"/>
        <v>20000</v>
      </c>
      <c r="K665" s="695">
        <f t="shared" si="646"/>
        <v>20000</v>
      </c>
      <c r="L665" s="695">
        <f t="shared" si="646"/>
        <v>20000</v>
      </c>
      <c r="M665" s="695">
        <f t="shared" si="646"/>
        <v>20000</v>
      </c>
      <c r="N665" s="237">
        <f t="shared" si="616"/>
        <v>0</v>
      </c>
    </row>
    <row r="666" spans="1:14" ht="12" customHeight="1" x14ac:dyDescent="0.25">
      <c r="A666" s="947"/>
      <c r="B666" s="466"/>
      <c r="C666" s="340">
        <v>721</v>
      </c>
      <c r="D666" s="379" t="s">
        <v>842</v>
      </c>
      <c r="E666" s="338" t="s">
        <v>437</v>
      </c>
      <c r="F666" s="356"/>
      <c r="G666" s="339">
        <f t="shared" ref="G666:M666" si="647">200000-150000-30000</f>
        <v>20000</v>
      </c>
      <c r="H666" s="339">
        <f t="shared" si="647"/>
        <v>20000</v>
      </c>
      <c r="I666" s="562">
        <f t="shared" si="647"/>
        <v>20000</v>
      </c>
      <c r="J666" s="230">
        <f t="shared" si="647"/>
        <v>20000</v>
      </c>
      <c r="K666" s="577">
        <f t="shared" si="647"/>
        <v>20000</v>
      </c>
      <c r="L666" s="577">
        <f t="shared" si="647"/>
        <v>20000</v>
      </c>
      <c r="M666" s="577">
        <f t="shared" si="647"/>
        <v>20000</v>
      </c>
      <c r="N666" s="236">
        <f t="shared" si="616"/>
        <v>0</v>
      </c>
    </row>
    <row r="667" spans="1:14" ht="19.95" customHeight="1" x14ac:dyDescent="0.25">
      <c r="A667" s="928" t="s">
        <v>474</v>
      </c>
      <c r="B667" s="929"/>
      <c r="C667" s="929"/>
      <c r="D667" s="929"/>
      <c r="E667" s="929"/>
      <c r="F667" s="930"/>
      <c r="G667" s="337">
        <f t="shared" ref="G667" si="648">G668+G670</f>
        <v>0</v>
      </c>
      <c r="H667" s="337">
        <f t="shared" ref="H667:I667" si="649">H668+H670</f>
        <v>0</v>
      </c>
      <c r="I667" s="559">
        <f t="shared" si="649"/>
        <v>0</v>
      </c>
      <c r="J667" s="642">
        <f t="shared" ref="J667:K667" si="650">J668+J670</f>
        <v>0</v>
      </c>
      <c r="K667" s="704">
        <f t="shared" si="650"/>
        <v>0</v>
      </c>
      <c r="L667" s="704">
        <f t="shared" ref="L667" si="651">L668+L670</f>
        <v>0</v>
      </c>
      <c r="M667" s="704">
        <f t="shared" ref="M667" si="652">M668+M670</f>
        <v>0</v>
      </c>
      <c r="N667" s="600">
        <f t="shared" si="616"/>
        <v>0</v>
      </c>
    </row>
    <row r="668" spans="1:14" ht="18" customHeight="1" outlineLevel="1" x14ac:dyDescent="0.25">
      <c r="A668" s="945"/>
      <c r="B668" s="920" t="s">
        <v>475</v>
      </c>
      <c r="C668" s="920"/>
      <c r="D668" s="920"/>
      <c r="E668" s="920"/>
      <c r="F668" s="921"/>
      <c r="G668" s="437">
        <f t="shared" ref="G668:M668" si="653">G669</f>
        <v>0</v>
      </c>
      <c r="H668" s="437">
        <f t="shared" si="653"/>
        <v>0</v>
      </c>
      <c r="I668" s="578">
        <f t="shared" si="653"/>
        <v>0</v>
      </c>
      <c r="J668" s="657">
        <f t="shared" si="653"/>
        <v>0</v>
      </c>
      <c r="K668" s="720">
        <f t="shared" si="653"/>
        <v>0</v>
      </c>
      <c r="L668" s="720">
        <f t="shared" si="653"/>
        <v>0</v>
      </c>
      <c r="M668" s="720">
        <f t="shared" si="653"/>
        <v>0</v>
      </c>
      <c r="N668" s="613">
        <f t="shared" si="616"/>
        <v>0</v>
      </c>
    </row>
    <row r="669" spans="1:14" ht="12" customHeight="1" outlineLevel="1" x14ac:dyDescent="0.25">
      <c r="A669" s="946"/>
      <c r="B669" s="148"/>
      <c r="C669" s="168">
        <v>716</v>
      </c>
      <c r="D669" s="169"/>
      <c r="E669" s="170" t="s">
        <v>649</v>
      </c>
      <c r="F669" s="171"/>
      <c r="G669" s="94">
        <f t="shared" ref="G669:M669" si="654">25000-25000</f>
        <v>0</v>
      </c>
      <c r="H669" s="94">
        <f t="shared" si="654"/>
        <v>0</v>
      </c>
      <c r="I669" s="243">
        <f t="shared" si="654"/>
        <v>0</v>
      </c>
      <c r="J669" s="80">
        <f t="shared" si="654"/>
        <v>0</v>
      </c>
      <c r="K669" s="242">
        <f t="shared" si="654"/>
        <v>0</v>
      </c>
      <c r="L669" s="242">
        <f t="shared" si="654"/>
        <v>0</v>
      </c>
      <c r="M669" s="242">
        <f t="shared" si="654"/>
        <v>0</v>
      </c>
      <c r="N669" s="227">
        <f t="shared" si="616"/>
        <v>0</v>
      </c>
    </row>
    <row r="670" spans="1:14" ht="18" customHeight="1" x14ac:dyDescent="0.25">
      <c r="A670" s="946"/>
      <c r="B670" s="924" t="s">
        <v>476</v>
      </c>
      <c r="C670" s="924"/>
      <c r="D670" s="924"/>
      <c r="E670" s="924"/>
      <c r="F670" s="925"/>
      <c r="G670" s="102">
        <f t="shared" ref="G670:M670" si="655">SUM(G671:G671)</f>
        <v>0</v>
      </c>
      <c r="H670" s="102">
        <f t="shared" si="655"/>
        <v>0</v>
      </c>
      <c r="I670" s="550">
        <f t="shared" si="655"/>
        <v>0</v>
      </c>
      <c r="J670" s="631">
        <f t="shared" si="655"/>
        <v>0</v>
      </c>
      <c r="K670" s="695">
        <f t="shared" si="655"/>
        <v>0</v>
      </c>
      <c r="L670" s="695">
        <f t="shared" si="655"/>
        <v>0</v>
      </c>
      <c r="M670" s="695">
        <f t="shared" si="655"/>
        <v>0</v>
      </c>
      <c r="N670" s="237">
        <f t="shared" si="616"/>
        <v>0</v>
      </c>
    </row>
    <row r="671" spans="1:14" ht="12" customHeight="1" x14ac:dyDescent="0.25">
      <c r="A671" s="947"/>
      <c r="B671" s="465"/>
      <c r="C671" s="340">
        <v>713</v>
      </c>
      <c r="D671" s="380" t="s">
        <v>842</v>
      </c>
      <c r="E671" s="197" t="s">
        <v>650</v>
      </c>
      <c r="F671" s="207"/>
      <c r="G671" s="339">
        <f t="shared" ref="G671:M671" si="656">5000-5000</f>
        <v>0</v>
      </c>
      <c r="H671" s="339">
        <f t="shared" si="656"/>
        <v>0</v>
      </c>
      <c r="I671" s="562">
        <f t="shared" si="656"/>
        <v>0</v>
      </c>
      <c r="J671" s="230">
        <f t="shared" si="656"/>
        <v>0</v>
      </c>
      <c r="K671" s="577">
        <f t="shared" si="656"/>
        <v>0</v>
      </c>
      <c r="L671" s="577">
        <f t="shared" si="656"/>
        <v>0</v>
      </c>
      <c r="M671" s="577">
        <f t="shared" si="656"/>
        <v>0</v>
      </c>
      <c r="N671" s="236">
        <f t="shared" si="616"/>
        <v>0</v>
      </c>
    </row>
    <row r="672" spans="1:14" ht="19.95" customHeight="1" x14ac:dyDescent="0.25">
      <c r="A672" s="928" t="s">
        <v>478</v>
      </c>
      <c r="B672" s="929"/>
      <c r="C672" s="929"/>
      <c r="D672" s="929"/>
      <c r="E672" s="929"/>
      <c r="F672" s="930"/>
      <c r="G672" s="337">
        <f>G673+G675+G686+G688</f>
        <v>0</v>
      </c>
      <c r="H672" s="337">
        <f t="shared" ref="H672:I672" si="657">H673+H675+H686+H688</f>
        <v>20000</v>
      </c>
      <c r="I672" s="559">
        <f t="shared" si="657"/>
        <v>25000</v>
      </c>
      <c r="J672" s="642">
        <f t="shared" ref="J672:K672" si="658">J673+J675+J686+J688</f>
        <v>25000</v>
      </c>
      <c r="K672" s="704">
        <f t="shared" si="658"/>
        <v>25000</v>
      </c>
      <c r="L672" s="704">
        <f t="shared" ref="L672" si="659">L673+L675+L686+L688</f>
        <v>192254</v>
      </c>
      <c r="M672" s="704">
        <f t="shared" ref="M672" si="660">M673+M675+M686+M688</f>
        <v>192442</v>
      </c>
      <c r="N672" s="600">
        <f t="shared" si="616"/>
        <v>188</v>
      </c>
    </row>
    <row r="673" spans="1:14" ht="18" customHeight="1" x14ac:dyDescent="0.25">
      <c r="A673" s="945"/>
      <c r="B673" s="920" t="s">
        <v>651</v>
      </c>
      <c r="C673" s="920"/>
      <c r="D673" s="920"/>
      <c r="E673" s="920"/>
      <c r="F673" s="921"/>
      <c r="G673" s="438">
        <f t="shared" ref="G673:M673" si="661">G674</f>
        <v>0</v>
      </c>
      <c r="H673" s="438">
        <f t="shared" si="661"/>
        <v>0</v>
      </c>
      <c r="I673" s="579">
        <f t="shared" si="661"/>
        <v>0</v>
      </c>
      <c r="J673" s="658">
        <f t="shared" si="661"/>
        <v>0</v>
      </c>
      <c r="K673" s="721">
        <f t="shared" si="661"/>
        <v>0</v>
      </c>
      <c r="L673" s="721">
        <f t="shared" si="661"/>
        <v>0</v>
      </c>
      <c r="M673" s="721">
        <f t="shared" si="661"/>
        <v>0</v>
      </c>
      <c r="N673" s="614">
        <f t="shared" si="616"/>
        <v>0</v>
      </c>
    </row>
    <row r="674" spans="1:14" ht="12" customHeight="1" x14ac:dyDescent="0.25">
      <c r="A674" s="946"/>
      <c r="B674" s="138"/>
      <c r="C674" s="139">
        <v>717</v>
      </c>
      <c r="D674" s="147" t="s">
        <v>851</v>
      </c>
      <c r="E674" s="156" t="s">
        <v>652</v>
      </c>
      <c r="F674" s="142"/>
      <c r="G674" s="94">
        <v>0</v>
      </c>
      <c r="H674" s="94">
        <v>0</v>
      </c>
      <c r="I674" s="243">
        <v>0</v>
      </c>
      <c r="J674" s="80">
        <v>0</v>
      </c>
      <c r="K674" s="242">
        <v>0</v>
      </c>
      <c r="L674" s="242">
        <v>0</v>
      </c>
      <c r="M674" s="242">
        <v>0</v>
      </c>
      <c r="N674" s="227">
        <f t="shared" si="616"/>
        <v>0</v>
      </c>
    </row>
    <row r="675" spans="1:14" ht="18" customHeight="1" x14ac:dyDescent="0.25">
      <c r="A675" s="946"/>
      <c r="B675" s="924" t="s">
        <v>486</v>
      </c>
      <c r="C675" s="924"/>
      <c r="D675" s="924"/>
      <c r="E675" s="924"/>
      <c r="F675" s="925"/>
      <c r="G675" s="102">
        <f t="shared" ref="G675" si="662">G676+G683</f>
        <v>0</v>
      </c>
      <c r="H675" s="102">
        <f t="shared" ref="H675:I675" si="663">H676+H683</f>
        <v>20000</v>
      </c>
      <c r="I675" s="550">
        <f t="shared" si="663"/>
        <v>20000</v>
      </c>
      <c r="J675" s="631">
        <f t="shared" ref="J675:K675" si="664">J676+J683</f>
        <v>20000</v>
      </c>
      <c r="K675" s="695">
        <f t="shared" si="664"/>
        <v>20000</v>
      </c>
      <c r="L675" s="695">
        <f t="shared" ref="L675" si="665">L676+L683</f>
        <v>187254</v>
      </c>
      <c r="M675" s="695">
        <f t="shared" ref="M675" si="666">M676+M683</f>
        <v>187254</v>
      </c>
      <c r="N675" s="237">
        <f t="shared" si="616"/>
        <v>0</v>
      </c>
    </row>
    <row r="676" spans="1:14" ht="15" customHeight="1" x14ac:dyDescent="0.25">
      <c r="A676" s="946"/>
      <c r="B676" s="912"/>
      <c r="C676" s="940" t="s">
        <v>487</v>
      </c>
      <c r="D676" s="907"/>
      <c r="E676" s="907"/>
      <c r="F676" s="908"/>
      <c r="G676" s="98">
        <f t="shared" ref="G676" si="667">SUM(G677:G678)</f>
        <v>0</v>
      </c>
      <c r="H676" s="98">
        <f t="shared" ref="H676:I676" si="668">SUM(H677:H678)</f>
        <v>20000</v>
      </c>
      <c r="I676" s="543">
        <f t="shared" si="668"/>
        <v>20000</v>
      </c>
      <c r="J676" s="86">
        <f t="shared" ref="J676:K676" si="669">SUM(J677:J678)</f>
        <v>20000</v>
      </c>
      <c r="K676" s="566">
        <f t="shared" si="669"/>
        <v>20000</v>
      </c>
      <c r="L676" s="566">
        <f t="shared" ref="L676" si="670">SUM(L677:L678)</f>
        <v>20000</v>
      </c>
      <c r="M676" s="566">
        <f t="shared" ref="M676" si="671">SUM(M677:M678)</f>
        <v>20000</v>
      </c>
      <c r="N676" s="231">
        <f t="shared" si="616"/>
        <v>0</v>
      </c>
    </row>
    <row r="677" spans="1:14" ht="12" customHeight="1" x14ac:dyDescent="0.25">
      <c r="A677" s="946"/>
      <c r="B677" s="913"/>
      <c r="C677" s="139">
        <v>717</v>
      </c>
      <c r="D677" s="166" t="s">
        <v>852</v>
      </c>
      <c r="E677" s="156" t="s">
        <v>653</v>
      </c>
      <c r="F677" s="142"/>
      <c r="G677" s="94">
        <v>0</v>
      </c>
      <c r="H677" s="94">
        <v>0</v>
      </c>
      <c r="I677" s="243">
        <v>0</v>
      </c>
      <c r="J677" s="80">
        <v>0</v>
      </c>
      <c r="K677" s="242">
        <v>0</v>
      </c>
      <c r="L677" s="242">
        <v>0</v>
      </c>
      <c r="M677" s="242">
        <v>0</v>
      </c>
      <c r="N677" s="227">
        <f t="shared" si="616"/>
        <v>0</v>
      </c>
    </row>
    <row r="678" spans="1:14" ht="12" customHeight="1" x14ac:dyDescent="0.25">
      <c r="A678" s="946"/>
      <c r="B678" s="913"/>
      <c r="C678" s="139">
        <v>717</v>
      </c>
      <c r="D678" s="166" t="s">
        <v>852</v>
      </c>
      <c r="E678" s="121" t="s">
        <v>654</v>
      </c>
      <c r="F678" s="198"/>
      <c r="G678" s="121">
        <f t="shared" ref="G678:L678" si="672">SUM(G679:G682)</f>
        <v>0</v>
      </c>
      <c r="H678" s="121">
        <f t="shared" si="672"/>
        <v>20000</v>
      </c>
      <c r="I678" s="580">
        <f t="shared" si="672"/>
        <v>20000</v>
      </c>
      <c r="J678" s="121">
        <f t="shared" si="672"/>
        <v>20000</v>
      </c>
      <c r="K678" s="580">
        <f t="shared" si="672"/>
        <v>20000</v>
      </c>
      <c r="L678" s="580">
        <f t="shared" si="672"/>
        <v>20000</v>
      </c>
      <c r="M678" s="580">
        <f t="shared" ref="M678" si="673">SUM(M679:M682)</f>
        <v>20000</v>
      </c>
      <c r="N678" s="519">
        <f t="shared" si="616"/>
        <v>0</v>
      </c>
    </row>
    <row r="679" spans="1:14" ht="12" customHeight="1" x14ac:dyDescent="0.25">
      <c r="A679" s="946"/>
      <c r="B679" s="913"/>
      <c r="C679" s="206"/>
      <c r="D679" s="166"/>
      <c r="E679" s="1017" t="s">
        <v>632</v>
      </c>
      <c r="F679" s="1018"/>
      <c r="G679" s="94">
        <v>0</v>
      </c>
      <c r="H679" s="94">
        <v>20000</v>
      </c>
      <c r="I679" s="243">
        <v>20000</v>
      </c>
      <c r="J679" s="80">
        <v>20000</v>
      </c>
      <c r="K679" s="242">
        <v>20000</v>
      </c>
      <c r="L679" s="242">
        <v>20000</v>
      </c>
      <c r="M679" s="242">
        <v>20000</v>
      </c>
      <c r="N679" s="227">
        <f t="shared" si="616"/>
        <v>0</v>
      </c>
    </row>
    <row r="680" spans="1:14" ht="12" customHeight="1" x14ac:dyDescent="0.25">
      <c r="A680" s="946"/>
      <c r="B680" s="913"/>
      <c r="C680" s="206"/>
      <c r="D680" s="166"/>
      <c r="E680" s="141" t="s">
        <v>807</v>
      </c>
      <c r="F680" s="142"/>
      <c r="G680" s="94">
        <v>0</v>
      </c>
      <c r="H680" s="94">
        <v>0</v>
      </c>
      <c r="I680" s="243">
        <v>0</v>
      </c>
      <c r="J680" s="80">
        <v>0</v>
      </c>
      <c r="K680" s="242">
        <v>0</v>
      </c>
      <c r="L680" s="242">
        <v>0</v>
      </c>
      <c r="M680" s="242">
        <v>0</v>
      </c>
      <c r="N680" s="227">
        <f t="shared" si="616"/>
        <v>0</v>
      </c>
    </row>
    <row r="681" spans="1:14" ht="12" customHeight="1" x14ac:dyDescent="0.25">
      <c r="A681" s="946"/>
      <c r="B681" s="913"/>
      <c r="C681" s="206"/>
      <c r="D681" s="166"/>
      <c r="E681" s="170" t="s">
        <v>808</v>
      </c>
      <c r="F681" s="142"/>
      <c r="G681" s="94">
        <v>0</v>
      </c>
      <c r="H681" s="94">
        <v>0</v>
      </c>
      <c r="I681" s="243">
        <v>0</v>
      </c>
      <c r="J681" s="80">
        <v>0</v>
      </c>
      <c r="K681" s="242">
        <v>0</v>
      </c>
      <c r="L681" s="242">
        <v>0</v>
      </c>
      <c r="M681" s="242">
        <v>0</v>
      </c>
      <c r="N681" s="227">
        <f t="shared" si="616"/>
        <v>0</v>
      </c>
    </row>
    <row r="682" spans="1:14" ht="12" customHeight="1" x14ac:dyDescent="0.25">
      <c r="A682" s="946"/>
      <c r="B682" s="913"/>
      <c r="C682" s="206"/>
      <c r="D682" s="177"/>
      <c r="E682" s="790" t="s">
        <v>809</v>
      </c>
      <c r="F682" s="174"/>
      <c r="G682" s="94">
        <v>0</v>
      </c>
      <c r="H682" s="94">
        <v>0</v>
      </c>
      <c r="I682" s="243">
        <v>0</v>
      </c>
      <c r="J682" s="80">
        <v>0</v>
      </c>
      <c r="K682" s="242">
        <v>0</v>
      </c>
      <c r="L682" s="242">
        <v>0</v>
      </c>
      <c r="M682" s="242">
        <v>0</v>
      </c>
      <c r="N682" s="227">
        <f t="shared" si="616"/>
        <v>0</v>
      </c>
    </row>
    <row r="683" spans="1:14" ht="15" customHeight="1" x14ac:dyDescent="0.25">
      <c r="A683" s="946"/>
      <c r="B683" s="913"/>
      <c r="C683" s="907" t="s">
        <v>655</v>
      </c>
      <c r="D683" s="907"/>
      <c r="E683" s="907"/>
      <c r="F683" s="908"/>
      <c r="G683" s="98">
        <f t="shared" ref="G683" si="674">G684+G685</f>
        <v>0</v>
      </c>
      <c r="H683" s="98">
        <f t="shared" ref="H683:I683" si="675">H684+H685</f>
        <v>0</v>
      </c>
      <c r="I683" s="543">
        <f t="shared" si="675"/>
        <v>0</v>
      </c>
      <c r="J683" s="86">
        <f t="shared" ref="J683:K683" si="676">J684+J685</f>
        <v>0</v>
      </c>
      <c r="K683" s="566">
        <f t="shared" si="676"/>
        <v>0</v>
      </c>
      <c r="L683" s="566">
        <f t="shared" ref="L683" si="677">L684+L685</f>
        <v>167254</v>
      </c>
      <c r="M683" s="566">
        <f t="shared" ref="M683" si="678">M684+M685</f>
        <v>167254</v>
      </c>
      <c r="N683" s="231">
        <f t="shared" si="616"/>
        <v>0</v>
      </c>
    </row>
    <row r="684" spans="1:14" ht="12" customHeight="1" x14ac:dyDescent="0.25">
      <c r="A684" s="946"/>
      <c r="B684" s="913"/>
      <c r="C684" s="206">
        <v>717</v>
      </c>
      <c r="D684" s="169" t="s">
        <v>852</v>
      </c>
      <c r="E684" s="791" t="s">
        <v>656</v>
      </c>
      <c r="F684" s="193"/>
      <c r="G684" s="94">
        <v>0</v>
      </c>
      <c r="H684" s="94">
        <v>0</v>
      </c>
      <c r="I684" s="243">
        <v>0</v>
      </c>
      <c r="J684" s="80">
        <v>0</v>
      </c>
      <c r="K684" s="242">
        <v>0</v>
      </c>
      <c r="L684" s="242">
        <f>87254+80000</f>
        <v>167254</v>
      </c>
      <c r="M684" s="242">
        <f>87254+80000</f>
        <v>167254</v>
      </c>
      <c r="N684" s="227">
        <f t="shared" si="616"/>
        <v>0</v>
      </c>
    </row>
    <row r="685" spans="1:14" ht="12" customHeight="1" x14ac:dyDescent="0.25">
      <c r="A685" s="946"/>
      <c r="B685" s="913"/>
      <c r="C685" s="139">
        <v>718</v>
      </c>
      <c r="D685" s="147" t="s">
        <v>852</v>
      </c>
      <c r="E685" s="202" t="s">
        <v>657</v>
      </c>
      <c r="F685" s="198"/>
      <c r="G685" s="120">
        <v>0</v>
      </c>
      <c r="H685" s="120">
        <v>0</v>
      </c>
      <c r="I685" s="549">
        <v>0</v>
      </c>
      <c r="J685" s="82">
        <v>0</v>
      </c>
      <c r="K685" s="241">
        <v>0</v>
      </c>
      <c r="L685" s="241">
        <v>0</v>
      </c>
      <c r="M685" s="241">
        <v>0</v>
      </c>
      <c r="N685" s="229">
        <f t="shared" si="616"/>
        <v>0</v>
      </c>
    </row>
    <row r="686" spans="1:14" ht="18" customHeight="1" x14ac:dyDescent="0.25">
      <c r="A686" s="946"/>
      <c r="B686" s="959" t="s">
        <v>658</v>
      </c>
      <c r="C686" s="960"/>
      <c r="D686" s="960"/>
      <c r="E686" s="960"/>
      <c r="F686" s="961"/>
      <c r="G686" s="99">
        <f t="shared" ref="G686:M686" si="679">G687</f>
        <v>0</v>
      </c>
      <c r="H686" s="99">
        <f t="shared" si="679"/>
        <v>0</v>
      </c>
      <c r="I686" s="571">
        <f t="shared" si="679"/>
        <v>0</v>
      </c>
      <c r="J686" s="650">
        <f t="shared" si="679"/>
        <v>0</v>
      </c>
      <c r="K686" s="713">
        <f t="shared" si="679"/>
        <v>0</v>
      </c>
      <c r="L686" s="713">
        <f t="shared" si="679"/>
        <v>0</v>
      </c>
      <c r="M686" s="713">
        <f t="shared" si="679"/>
        <v>0</v>
      </c>
      <c r="N686" s="233">
        <f t="shared" si="616"/>
        <v>0</v>
      </c>
    </row>
    <row r="687" spans="1:14" x14ac:dyDescent="0.25">
      <c r="A687" s="946"/>
      <c r="B687" s="180"/>
      <c r="C687" s="632">
        <v>717</v>
      </c>
      <c r="D687" s="147" t="s">
        <v>861</v>
      </c>
      <c r="E687" s="156" t="s">
        <v>659</v>
      </c>
      <c r="F687" s="142"/>
      <c r="G687" s="94">
        <v>0</v>
      </c>
      <c r="H687" s="94">
        <v>0</v>
      </c>
      <c r="I687" s="243">
        <v>0</v>
      </c>
      <c r="J687" s="80">
        <v>0</v>
      </c>
      <c r="K687" s="242">
        <v>0</v>
      </c>
      <c r="L687" s="242">
        <v>0</v>
      </c>
      <c r="M687" s="242">
        <v>0</v>
      </c>
      <c r="N687" s="227">
        <f t="shared" si="616"/>
        <v>0</v>
      </c>
    </row>
    <row r="688" spans="1:14" x14ac:dyDescent="0.25">
      <c r="A688" s="946"/>
      <c r="B688" s="938" t="s">
        <v>774</v>
      </c>
      <c r="C688" s="938"/>
      <c r="D688" s="938"/>
      <c r="E688" s="938"/>
      <c r="F688" s="939"/>
      <c r="G688" s="102">
        <f>G689</f>
        <v>0</v>
      </c>
      <c r="H688" s="631">
        <f t="shared" ref="H688:M689" si="680">H689</f>
        <v>0</v>
      </c>
      <c r="I688" s="550">
        <f t="shared" si="680"/>
        <v>5000</v>
      </c>
      <c r="J688" s="631">
        <f t="shared" si="680"/>
        <v>5000</v>
      </c>
      <c r="K688" s="695">
        <f t="shared" si="680"/>
        <v>5000</v>
      </c>
      <c r="L688" s="695">
        <f t="shared" si="680"/>
        <v>5000</v>
      </c>
      <c r="M688" s="695">
        <f t="shared" si="680"/>
        <v>5188</v>
      </c>
      <c r="N688" s="237">
        <f t="shared" si="616"/>
        <v>188</v>
      </c>
    </row>
    <row r="689" spans="1:14" x14ac:dyDescent="0.25">
      <c r="A689" s="946"/>
      <c r="B689" s="912"/>
      <c r="C689" s="907" t="s">
        <v>776</v>
      </c>
      <c r="D689" s="907"/>
      <c r="E689" s="907"/>
      <c r="F689" s="908"/>
      <c r="G689" s="98">
        <f>G690</f>
        <v>0</v>
      </c>
      <c r="H689" s="98">
        <f t="shared" si="680"/>
        <v>0</v>
      </c>
      <c r="I689" s="543">
        <f t="shared" si="680"/>
        <v>5000</v>
      </c>
      <c r="J689" s="86">
        <f t="shared" si="680"/>
        <v>5000</v>
      </c>
      <c r="K689" s="566">
        <f t="shared" si="680"/>
        <v>5000</v>
      </c>
      <c r="L689" s="566">
        <f t="shared" si="680"/>
        <v>5000</v>
      </c>
      <c r="M689" s="566">
        <f t="shared" si="680"/>
        <v>5188</v>
      </c>
      <c r="N689" s="231">
        <f t="shared" si="616"/>
        <v>188</v>
      </c>
    </row>
    <row r="690" spans="1:14" x14ac:dyDescent="0.25">
      <c r="A690" s="947"/>
      <c r="B690" s="914"/>
      <c r="C690" s="340">
        <v>717</v>
      </c>
      <c r="D690" s="361" t="s">
        <v>853</v>
      </c>
      <c r="E690" s="363" t="s">
        <v>873</v>
      </c>
      <c r="F690" s="352"/>
      <c r="G690" s="339">
        <v>0</v>
      </c>
      <c r="H690" s="420">
        <v>0</v>
      </c>
      <c r="I690" s="553">
        <v>5000</v>
      </c>
      <c r="J690" s="639">
        <v>5000</v>
      </c>
      <c r="K690" s="369">
        <v>5000</v>
      </c>
      <c r="L690" s="369">
        <v>5000</v>
      </c>
      <c r="M690" s="369">
        <f>5000+188</f>
        <v>5188</v>
      </c>
      <c r="N690" s="596">
        <f t="shared" si="616"/>
        <v>188</v>
      </c>
    </row>
    <row r="691" spans="1:14" ht="19.95" customHeight="1" x14ac:dyDescent="0.25">
      <c r="A691" s="928" t="s">
        <v>507</v>
      </c>
      <c r="B691" s="929"/>
      <c r="C691" s="929"/>
      <c r="D691" s="929"/>
      <c r="E691" s="929"/>
      <c r="F691" s="930"/>
      <c r="G691" s="337">
        <f t="shared" ref="G691:M691" si="681">G692</f>
        <v>15000</v>
      </c>
      <c r="H691" s="337">
        <f t="shared" si="681"/>
        <v>15000</v>
      </c>
      <c r="I691" s="559">
        <f t="shared" si="681"/>
        <v>15000</v>
      </c>
      <c r="J691" s="642">
        <f t="shared" si="681"/>
        <v>15000</v>
      </c>
      <c r="K691" s="704">
        <f t="shared" si="681"/>
        <v>15000</v>
      </c>
      <c r="L691" s="704">
        <f t="shared" si="681"/>
        <v>15000</v>
      </c>
      <c r="M691" s="704">
        <f t="shared" si="681"/>
        <v>15000</v>
      </c>
      <c r="N691" s="600">
        <f t="shared" si="616"/>
        <v>0</v>
      </c>
    </row>
    <row r="692" spans="1:14" ht="18" customHeight="1" x14ac:dyDescent="0.25">
      <c r="A692" s="945"/>
      <c r="B692" s="920" t="s">
        <v>508</v>
      </c>
      <c r="C692" s="920"/>
      <c r="D692" s="920"/>
      <c r="E692" s="920"/>
      <c r="F692" s="921"/>
      <c r="G692" s="100">
        <f t="shared" ref="G692" si="682">G693+G695+G697+G699</f>
        <v>15000</v>
      </c>
      <c r="H692" s="100">
        <f t="shared" ref="H692:I692" si="683">H693+H695+H697+H699</f>
        <v>15000</v>
      </c>
      <c r="I692" s="122">
        <f t="shared" si="683"/>
        <v>15000</v>
      </c>
      <c r="J692" s="638">
        <f t="shared" ref="J692:K692" si="684">J693+J695+J697+J699</f>
        <v>15000</v>
      </c>
      <c r="K692" s="697">
        <f t="shared" si="684"/>
        <v>15000</v>
      </c>
      <c r="L692" s="697">
        <f t="shared" ref="L692" si="685">L693+L695+L697+L699</f>
        <v>15000</v>
      </c>
      <c r="M692" s="697">
        <f t="shared" ref="M692" si="686">M693+M695+M697+M699</f>
        <v>15000</v>
      </c>
      <c r="N692" s="235">
        <f t="shared" si="616"/>
        <v>0</v>
      </c>
    </row>
    <row r="693" spans="1:14" ht="15" customHeight="1" x14ac:dyDescent="0.25">
      <c r="A693" s="946"/>
      <c r="B693" s="912"/>
      <c r="C693" s="940" t="s">
        <v>660</v>
      </c>
      <c r="D693" s="907"/>
      <c r="E693" s="907"/>
      <c r="F693" s="908"/>
      <c r="G693" s="98">
        <f t="shared" ref="G693:M693" si="687">G694</f>
        <v>0</v>
      </c>
      <c r="H693" s="98">
        <f t="shared" si="687"/>
        <v>0</v>
      </c>
      <c r="I693" s="543">
        <f t="shared" si="687"/>
        <v>0</v>
      </c>
      <c r="J693" s="86">
        <f t="shared" si="687"/>
        <v>0</v>
      </c>
      <c r="K693" s="566">
        <f t="shared" si="687"/>
        <v>0</v>
      </c>
      <c r="L693" s="566">
        <f t="shared" si="687"/>
        <v>0</v>
      </c>
      <c r="M693" s="566">
        <f t="shared" si="687"/>
        <v>0</v>
      </c>
      <c r="N693" s="231">
        <f t="shared" si="616"/>
        <v>0</v>
      </c>
    </row>
    <row r="694" spans="1:14" x14ac:dyDescent="0.25">
      <c r="A694" s="946"/>
      <c r="B694" s="913"/>
      <c r="C694" s="139">
        <v>716</v>
      </c>
      <c r="D694" s="147" t="s">
        <v>854</v>
      </c>
      <c r="E694" s="144" t="s">
        <v>661</v>
      </c>
      <c r="F694" s="142"/>
      <c r="G694" s="94">
        <v>0</v>
      </c>
      <c r="H694" s="94">
        <v>0</v>
      </c>
      <c r="I694" s="243">
        <v>0</v>
      </c>
      <c r="J694" s="80">
        <v>0</v>
      </c>
      <c r="K694" s="242">
        <v>0</v>
      </c>
      <c r="L694" s="242">
        <v>0</v>
      </c>
      <c r="M694" s="242">
        <v>0</v>
      </c>
      <c r="N694" s="227">
        <f t="shared" si="616"/>
        <v>0</v>
      </c>
    </row>
    <row r="695" spans="1:14" ht="15" customHeight="1" x14ac:dyDescent="0.25">
      <c r="A695" s="946"/>
      <c r="B695" s="913"/>
      <c r="C695" s="940" t="s">
        <v>662</v>
      </c>
      <c r="D695" s="907"/>
      <c r="E695" s="907"/>
      <c r="F695" s="908"/>
      <c r="G695" s="98">
        <f t="shared" ref="G695:M695" si="688">G696</f>
        <v>15000</v>
      </c>
      <c r="H695" s="98">
        <f t="shared" si="688"/>
        <v>15000</v>
      </c>
      <c r="I695" s="543">
        <f t="shared" si="688"/>
        <v>15000</v>
      </c>
      <c r="J695" s="86">
        <f t="shared" si="688"/>
        <v>15000</v>
      </c>
      <c r="K695" s="566">
        <f t="shared" si="688"/>
        <v>15000</v>
      </c>
      <c r="L695" s="566">
        <f t="shared" si="688"/>
        <v>15000</v>
      </c>
      <c r="M695" s="566">
        <f t="shared" si="688"/>
        <v>15000</v>
      </c>
      <c r="N695" s="231">
        <f t="shared" si="616"/>
        <v>0</v>
      </c>
    </row>
    <row r="696" spans="1:14" x14ac:dyDescent="0.25">
      <c r="A696" s="946"/>
      <c r="B696" s="913"/>
      <c r="C696" s="139">
        <v>717</v>
      </c>
      <c r="D696" s="147" t="s">
        <v>854</v>
      </c>
      <c r="E696" s="150" t="s">
        <v>663</v>
      </c>
      <c r="F696" s="142"/>
      <c r="G696" s="94">
        <v>15000</v>
      </c>
      <c r="H696" s="94">
        <v>15000</v>
      </c>
      <c r="I696" s="243">
        <v>15000</v>
      </c>
      <c r="J696" s="80">
        <v>15000</v>
      </c>
      <c r="K696" s="242">
        <v>15000</v>
      </c>
      <c r="L696" s="242">
        <v>15000</v>
      </c>
      <c r="M696" s="242">
        <v>15000</v>
      </c>
      <c r="N696" s="227">
        <f t="shared" si="616"/>
        <v>0</v>
      </c>
    </row>
    <row r="697" spans="1:14" ht="15" customHeight="1" x14ac:dyDescent="0.25">
      <c r="A697" s="946"/>
      <c r="B697" s="913"/>
      <c r="C697" s="940" t="s">
        <v>664</v>
      </c>
      <c r="D697" s="907"/>
      <c r="E697" s="907"/>
      <c r="F697" s="908"/>
      <c r="G697" s="104">
        <f t="shared" ref="G697:M697" si="689">G698</f>
        <v>0</v>
      </c>
      <c r="H697" s="104">
        <f t="shared" si="689"/>
        <v>0</v>
      </c>
      <c r="I697" s="581">
        <f t="shared" si="689"/>
        <v>0</v>
      </c>
      <c r="J697" s="659">
        <f t="shared" si="689"/>
        <v>0</v>
      </c>
      <c r="K697" s="722">
        <f t="shared" si="689"/>
        <v>0</v>
      </c>
      <c r="L697" s="722">
        <f t="shared" si="689"/>
        <v>0</v>
      </c>
      <c r="M697" s="722">
        <f t="shared" si="689"/>
        <v>0</v>
      </c>
      <c r="N697" s="615">
        <f t="shared" si="616"/>
        <v>0</v>
      </c>
    </row>
    <row r="698" spans="1:14" x14ac:dyDescent="0.25">
      <c r="A698" s="946"/>
      <c r="B698" s="913"/>
      <c r="C698" s="139">
        <v>717</v>
      </c>
      <c r="D698" s="147" t="s">
        <v>854</v>
      </c>
      <c r="E698" s="141" t="s">
        <v>665</v>
      </c>
      <c r="F698" s="200"/>
      <c r="G698" s="201">
        <v>0</v>
      </c>
      <c r="H698" s="439">
        <v>0</v>
      </c>
      <c r="I698" s="582">
        <v>0</v>
      </c>
      <c r="J698" s="660">
        <v>0</v>
      </c>
      <c r="K698" s="723">
        <v>0</v>
      </c>
      <c r="L698" s="723">
        <v>0</v>
      </c>
      <c r="M698" s="723">
        <v>0</v>
      </c>
      <c r="N698" s="739">
        <f t="shared" si="616"/>
        <v>0</v>
      </c>
    </row>
    <row r="699" spans="1:14" ht="15" customHeight="1" outlineLevel="1" x14ac:dyDescent="0.25">
      <c r="A699" s="946"/>
      <c r="B699" s="913"/>
      <c r="C699" s="940" t="s">
        <v>666</v>
      </c>
      <c r="D699" s="907"/>
      <c r="E699" s="907"/>
      <c r="F699" s="908"/>
      <c r="G699" s="126">
        <f t="shared" ref="G699:M699" si="690">G700</f>
        <v>0</v>
      </c>
      <c r="H699" s="128">
        <f t="shared" si="690"/>
        <v>0</v>
      </c>
      <c r="I699" s="128">
        <f t="shared" si="690"/>
        <v>0</v>
      </c>
      <c r="J699" s="661">
        <f t="shared" si="690"/>
        <v>0</v>
      </c>
      <c r="K699" s="724">
        <f t="shared" si="690"/>
        <v>0</v>
      </c>
      <c r="L699" s="724">
        <f t="shared" si="690"/>
        <v>0</v>
      </c>
      <c r="M699" s="724">
        <f t="shared" si="690"/>
        <v>0</v>
      </c>
      <c r="N699" s="616">
        <f t="shared" si="616"/>
        <v>0</v>
      </c>
    </row>
    <row r="700" spans="1:14" outlineLevel="1" x14ac:dyDescent="0.25">
      <c r="A700" s="947"/>
      <c r="B700" s="914"/>
      <c r="C700" s="340">
        <v>716</v>
      </c>
      <c r="D700" s="361" t="s">
        <v>854</v>
      </c>
      <c r="E700" s="160" t="s">
        <v>667</v>
      </c>
      <c r="F700" s="343"/>
      <c r="G700" s="339">
        <v>0</v>
      </c>
      <c r="H700" s="339">
        <v>0</v>
      </c>
      <c r="I700" s="562">
        <v>0</v>
      </c>
      <c r="J700" s="230">
        <v>0</v>
      </c>
      <c r="K700" s="577">
        <v>0</v>
      </c>
      <c r="L700" s="577">
        <v>0</v>
      </c>
      <c r="M700" s="577">
        <v>0</v>
      </c>
      <c r="N700" s="236">
        <f t="shared" si="616"/>
        <v>0</v>
      </c>
    </row>
    <row r="701" spans="1:14" s="135" customFormat="1" ht="19.95" customHeight="1" x14ac:dyDescent="0.25">
      <c r="A701" s="928" t="s">
        <v>521</v>
      </c>
      <c r="B701" s="929"/>
      <c r="C701" s="929"/>
      <c r="D701" s="929"/>
      <c r="E701" s="929"/>
      <c r="F701" s="930"/>
      <c r="G701" s="337">
        <f t="shared" ref="G701" si="691">G702+G705</f>
        <v>0</v>
      </c>
      <c r="H701" s="337">
        <f t="shared" ref="H701:I701" si="692">H702+H705</f>
        <v>0</v>
      </c>
      <c r="I701" s="559">
        <f t="shared" si="692"/>
        <v>0</v>
      </c>
      <c r="J701" s="642">
        <f t="shared" ref="J701:K701" si="693">J702+J705</f>
        <v>0</v>
      </c>
      <c r="K701" s="704">
        <f t="shared" si="693"/>
        <v>0</v>
      </c>
      <c r="L701" s="704">
        <f t="shared" ref="L701" si="694">L702+L705</f>
        <v>0</v>
      </c>
      <c r="M701" s="704">
        <f t="shared" ref="M701" si="695">M702+M705</f>
        <v>0</v>
      </c>
      <c r="N701" s="600">
        <f t="shared" si="616"/>
        <v>0</v>
      </c>
    </row>
    <row r="702" spans="1:14" ht="18" customHeight="1" x14ac:dyDescent="0.25">
      <c r="A702" s="945"/>
      <c r="B702" s="1014" t="s">
        <v>524</v>
      </c>
      <c r="C702" s="1015"/>
      <c r="D702" s="1015"/>
      <c r="E702" s="1015"/>
      <c r="F702" s="1016"/>
      <c r="G702" s="223">
        <f t="shared" ref="G702" si="696">G703+G704</f>
        <v>0</v>
      </c>
      <c r="H702" s="223">
        <f t="shared" ref="H702:I702" si="697">H703+H704</f>
        <v>0</v>
      </c>
      <c r="I702" s="583">
        <f t="shared" si="697"/>
        <v>0</v>
      </c>
      <c r="J702" s="662">
        <f t="shared" ref="J702:K702" si="698">J703+J704</f>
        <v>0</v>
      </c>
      <c r="K702" s="725">
        <f t="shared" si="698"/>
        <v>0</v>
      </c>
      <c r="L702" s="725">
        <f t="shared" ref="L702" si="699">L703+L704</f>
        <v>0</v>
      </c>
      <c r="M702" s="725">
        <f t="shared" ref="M702" si="700">M703+M704</f>
        <v>0</v>
      </c>
      <c r="N702" s="617">
        <f t="shared" si="616"/>
        <v>0</v>
      </c>
    </row>
    <row r="703" spans="1:14" ht="12.15" customHeight="1" x14ac:dyDescent="0.25">
      <c r="A703" s="946"/>
      <c r="B703" s="467"/>
      <c r="C703" s="167">
        <v>716</v>
      </c>
      <c r="D703" s="382" t="s">
        <v>841</v>
      </c>
      <c r="E703" s="199" t="s">
        <v>668</v>
      </c>
      <c r="F703" s="205"/>
      <c r="G703" s="439">
        <v>0</v>
      </c>
      <c r="H703" s="439">
        <v>0</v>
      </c>
      <c r="I703" s="582">
        <v>0</v>
      </c>
      <c r="J703" s="660">
        <v>0</v>
      </c>
      <c r="K703" s="723">
        <v>0</v>
      </c>
      <c r="L703" s="723">
        <v>0</v>
      </c>
      <c r="M703" s="723">
        <v>0</v>
      </c>
      <c r="N703" s="739">
        <f t="shared" si="616"/>
        <v>0</v>
      </c>
    </row>
    <row r="704" spans="1:14" ht="12.15" customHeight="1" x14ac:dyDescent="0.25">
      <c r="A704" s="946"/>
      <c r="B704" s="467"/>
      <c r="C704" s="139">
        <v>721</v>
      </c>
      <c r="D704" s="177" t="s">
        <v>841</v>
      </c>
      <c r="E704" s="213" t="s">
        <v>669</v>
      </c>
      <c r="F704" s="164"/>
      <c r="G704" s="439">
        <v>0</v>
      </c>
      <c r="H704" s="439">
        <v>0</v>
      </c>
      <c r="I704" s="582">
        <v>0</v>
      </c>
      <c r="J704" s="660">
        <v>0</v>
      </c>
      <c r="K704" s="723">
        <v>0</v>
      </c>
      <c r="L704" s="723">
        <v>0</v>
      </c>
      <c r="M704" s="723">
        <v>0</v>
      </c>
      <c r="N704" s="739">
        <f t="shared" si="616"/>
        <v>0</v>
      </c>
    </row>
    <row r="705" spans="1:14" ht="18" customHeight="1" x14ac:dyDescent="0.25">
      <c r="A705" s="946"/>
      <c r="B705" s="924" t="s">
        <v>670</v>
      </c>
      <c r="C705" s="924"/>
      <c r="D705" s="924"/>
      <c r="E705" s="924"/>
      <c r="F705" s="925"/>
      <c r="G705" s="99">
        <f t="shared" ref="G705:M705" si="701">G706</f>
        <v>0</v>
      </c>
      <c r="H705" s="99">
        <f t="shared" si="701"/>
        <v>0</v>
      </c>
      <c r="I705" s="571">
        <f t="shared" si="701"/>
        <v>0</v>
      </c>
      <c r="J705" s="650">
        <f t="shared" si="701"/>
        <v>0</v>
      </c>
      <c r="K705" s="713">
        <f t="shared" si="701"/>
        <v>0</v>
      </c>
      <c r="L705" s="713">
        <f t="shared" si="701"/>
        <v>0</v>
      </c>
      <c r="M705" s="713">
        <f t="shared" si="701"/>
        <v>0</v>
      </c>
      <c r="N705" s="233">
        <f t="shared" si="616"/>
        <v>0</v>
      </c>
    </row>
    <row r="706" spans="1:14" ht="12.15" customHeight="1" x14ac:dyDescent="0.25">
      <c r="A706" s="947"/>
      <c r="B706" s="465"/>
      <c r="C706" s="340">
        <v>717</v>
      </c>
      <c r="D706" s="380" t="s">
        <v>841</v>
      </c>
      <c r="E706" s="350" t="s">
        <v>671</v>
      </c>
      <c r="F706" s="381"/>
      <c r="G706" s="339">
        <v>0</v>
      </c>
      <c r="H706" s="339">
        <v>0</v>
      </c>
      <c r="I706" s="562">
        <v>0</v>
      </c>
      <c r="J706" s="230">
        <v>0</v>
      </c>
      <c r="K706" s="577">
        <v>0</v>
      </c>
      <c r="L706" s="577">
        <v>0</v>
      </c>
      <c r="M706" s="577">
        <v>0</v>
      </c>
      <c r="N706" s="236">
        <f t="shared" si="616"/>
        <v>0</v>
      </c>
    </row>
    <row r="707" spans="1:14" ht="19.95" customHeight="1" x14ac:dyDescent="0.25">
      <c r="A707" s="928" t="s">
        <v>539</v>
      </c>
      <c r="B707" s="929"/>
      <c r="C707" s="929"/>
      <c r="D707" s="929"/>
      <c r="E707" s="929"/>
      <c r="F707" s="930"/>
      <c r="G707" s="337">
        <f t="shared" ref="G707" si="702">G708+G713+G721+G728+G730+G735</f>
        <v>11000</v>
      </c>
      <c r="H707" s="337">
        <f t="shared" ref="H707" si="703">H708+H713+H721+H728+H730+H735</f>
        <v>1000</v>
      </c>
      <c r="I707" s="559">
        <f t="shared" ref="I707" si="704">I708+I713+I721+I728+I730+I735</f>
        <v>11000</v>
      </c>
      <c r="J707" s="642">
        <f t="shared" ref="J707:K707" si="705">J708+J713+J721+J728+J730+J735</f>
        <v>39560</v>
      </c>
      <c r="K707" s="704">
        <f t="shared" si="705"/>
        <v>39560</v>
      </c>
      <c r="L707" s="704">
        <f t="shared" ref="L707" si="706">L708+L713+L721+L728+L730+L735</f>
        <v>42060</v>
      </c>
      <c r="M707" s="704">
        <f t="shared" ref="M707" si="707">M708+M713+M721+M728+M730+M735</f>
        <v>146328</v>
      </c>
      <c r="N707" s="600">
        <f t="shared" si="616"/>
        <v>104268</v>
      </c>
    </row>
    <row r="708" spans="1:14" ht="18" customHeight="1" x14ac:dyDescent="0.25">
      <c r="A708" s="1021"/>
      <c r="B708" s="918" t="s">
        <v>672</v>
      </c>
      <c r="C708" s="919"/>
      <c r="D708" s="920"/>
      <c r="E708" s="920"/>
      <c r="F708" s="921"/>
      <c r="G708" s="100">
        <f t="shared" ref="G708" si="708">G709+G712</f>
        <v>0</v>
      </c>
      <c r="H708" s="122">
        <f t="shared" ref="H708:I708" si="709">H709+H712</f>
        <v>0</v>
      </c>
      <c r="I708" s="122">
        <f t="shared" si="709"/>
        <v>0</v>
      </c>
      <c r="J708" s="638">
        <f t="shared" ref="J708:K708" si="710">J709+J712</f>
        <v>0</v>
      </c>
      <c r="K708" s="697">
        <f t="shared" si="710"/>
        <v>0</v>
      </c>
      <c r="L708" s="697">
        <f t="shared" ref="L708" si="711">L709+L712</f>
        <v>0</v>
      </c>
      <c r="M708" s="697">
        <f t="shared" ref="M708" si="712">M709+M712</f>
        <v>76570</v>
      </c>
      <c r="N708" s="235">
        <f t="shared" si="616"/>
        <v>76570</v>
      </c>
    </row>
    <row r="709" spans="1:14" ht="12" customHeight="1" x14ac:dyDescent="0.25">
      <c r="A709" s="1022"/>
      <c r="B709" s="912"/>
      <c r="C709" s="139">
        <v>721</v>
      </c>
      <c r="D709" s="140" t="s">
        <v>842</v>
      </c>
      <c r="E709" s="213" t="s">
        <v>437</v>
      </c>
      <c r="F709" s="142"/>
      <c r="G709" s="94">
        <f t="shared" ref="G709:L709" si="713">G710+G711</f>
        <v>0</v>
      </c>
      <c r="H709" s="120">
        <f t="shared" si="713"/>
        <v>0</v>
      </c>
      <c r="I709" s="549">
        <f t="shared" si="713"/>
        <v>0</v>
      </c>
      <c r="J709" s="82">
        <f t="shared" si="713"/>
        <v>0</v>
      </c>
      <c r="K709" s="241">
        <f t="shared" si="713"/>
        <v>0</v>
      </c>
      <c r="L709" s="241">
        <f t="shared" si="713"/>
        <v>0</v>
      </c>
      <c r="M709" s="241">
        <f t="shared" ref="M709" si="714">M710+M711</f>
        <v>0</v>
      </c>
      <c r="N709" s="229">
        <f t="shared" si="616"/>
        <v>0</v>
      </c>
    </row>
    <row r="710" spans="1:14" ht="12.75" customHeight="1" outlineLevel="1" x14ac:dyDescent="0.25">
      <c r="A710" s="1022"/>
      <c r="B710" s="913"/>
      <c r="C710" s="155"/>
      <c r="D710" s="140"/>
      <c r="E710" s="157" t="s">
        <v>673</v>
      </c>
      <c r="F710" s="142"/>
      <c r="G710" s="120">
        <f t="shared" ref="G710:M710" si="715">10000-10000</f>
        <v>0</v>
      </c>
      <c r="H710" s="120">
        <f t="shared" si="715"/>
        <v>0</v>
      </c>
      <c r="I710" s="549">
        <f t="shared" si="715"/>
        <v>0</v>
      </c>
      <c r="J710" s="82">
        <f t="shared" si="715"/>
        <v>0</v>
      </c>
      <c r="K710" s="241">
        <f t="shared" si="715"/>
        <v>0</v>
      </c>
      <c r="L710" s="241">
        <f t="shared" si="715"/>
        <v>0</v>
      </c>
      <c r="M710" s="241">
        <f t="shared" si="715"/>
        <v>0</v>
      </c>
      <c r="N710" s="229">
        <f t="shared" ref="N710:N773" si="716">M710-L710</f>
        <v>0</v>
      </c>
    </row>
    <row r="711" spans="1:14" ht="12.75" customHeight="1" outlineLevel="1" x14ac:dyDescent="0.25">
      <c r="A711" s="1022"/>
      <c r="B711" s="913"/>
      <c r="C711" s="155"/>
      <c r="D711" s="140"/>
      <c r="E711" s="157" t="s">
        <v>674</v>
      </c>
      <c r="F711" s="142"/>
      <c r="G711" s="120">
        <f t="shared" ref="G711:M711" si="717">5000-5000</f>
        <v>0</v>
      </c>
      <c r="H711" s="120">
        <f t="shared" si="717"/>
        <v>0</v>
      </c>
      <c r="I711" s="549">
        <f t="shared" si="717"/>
        <v>0</v>
      </c>
      <c r="J711" s="82">
        <f t="shared" si="717"/>
        <v>0</v>
      </c>
      <c r="K711" s="241">
        <f t="shared" si="717"/>
        <v>0</v>
      </c>
      <c r="L711" s="241">
        <f t="shared" si="717"/>
        <v>0</v>
      </c>
      <c r="M711" s="241">
        <f t="shared" si="717"/>
        <v>0</v>
      </c>
      <c r="N711" s="229">
        <f t="shared" si="716"/>
        <v>0</v>
      </c>
    </row>
    <row r="712" spans="1:14" ht="12" customHeight="1" x14ac:dyDescent="0.25">
      <c r="A712" s="1022"/>
      <c r="B712" s="922"/>
      <c r="C712" s="139">
        <v>717</v>
      </c>
      <c r="D712" s="140" t="s">
        <v>842</v>
      </c>
      <c r="E712" s="141" t="s">
        <v>675</v>
      </c>
      <c r="F712" s="142"/>
      <c r="G712" s="120">
        <v>0</v>
      </c>
      <c r="H712" s="94">
        <v>0</v>
      </c>
      <c r="I712" s="549">
        <v>0</v>
      </c>
      <c r="J712" s="82">
        <v>0</v>
      </c>
      <c r="K712" s="241">
        <v>0</v>
      </c>
      <c r="L712" s="241">
        <v>0</v>
      </c>
      <c r="M712" s="241">
        <f>40+45530+31000</f>
        <v>76570</v>
      </c>
      <c r="N712" s="229">
        <f t="shared" si="716"/>
        <v>76570</v>
      </c>
    </row>
    <row r="713" spans="1:14" ht="18" customHeight="1" x14ac:dyDescent="0.25">
      <c r="A713" s="1022"/>
      <c r="B713" s="952" t="s">
        <v>676</v>
      </c>
      <c r="C713" s="924"/>
      <c r="D713" s="924"/>
      <c r="E713" s="924"/>
      <c r="F713" s="925"/>
      <c r="G713" s="102">
        <f t="shared" ref="G713" si="718">G714+G719</f>
        <v>11000</v>
      </c>
      <c r="H713" s="102">
        <f t="shared" ref="H713" si="719">H714+H719</f>
        <v>1000</v>
      </c>
      <c r="I713" s="550">
        <f t="shared" ref="I713" si="720">I714+I719</f>
        <v>11000</v>
      </c>
      <c r="J713" s="631">
        <f t="shared" ref="J713:K713" si="721">J714+J719</f>
        <v>11000</v>
      </c>
      <c r="K713" s="695">
        <f t="shared" si="721"/>
        <v>11000</v>
      </c>
      <c r="L713" s="695">
        <f t="shared" ref="L713" si="722">L714+L719</f>
        <v>13500</v>
      </c>
      <c r="M713" s="695">
        <f t="shared" ref="M713" si="723">M714+M719</f>
        <v>15398</v>
      </c>
      <c r="N713" s="237">
        <f t="shared" si="716"/>
        <v>1898</v>
      </c>
    </row>
    <row r="714" spans="1:14" ht="15" customHeight="1" x14ac:dyDescent="0.25">
      <c r="A714" s="1022"/>
      <c r="B714" s="1011"/>
      <c r="C714" s="940" t="s">
        <v>677</v>
      </c>
      <c r="D714" s="907"/>
      <c r="E714" s="907"/>
      <c r="F714" s="908"/>
      <c r="G714" s="101">
        <f>SUM(G715:G718)</f>
        <v>11000</v>
      </c>
      <c r="H714" s="101">
        <f t="shared" ref="H714" si="724">SUM(H715:H718)</f>
        <v>1000</v>
      </c>
      <c r="I714" s="1047">
        <f t="shared" ref="I714" si="725">SUM(I715:I718)</f>
        <v>11000</v>
      </c>
      <c r="J714" s="648">
        <f t="shared" ref="J714:K714" si="726">SUM(J715:J718)</f>
        <v>11000</v>
      </c>
      <c r="K714" s="711">
        <f t="shared" si="726"/>
        <v>11000</v>
      </c>
      <c r="L714" s="711">
        <f t="shared" ref="L714" si="727">SUM(L715:L718)</f>
        <v>13500</v>
      </c>
      <c r="M714" s="711">
        <f t="shared" ref="M714" si="728">SUM(M715:M718)</f>
        <v>13500</v>
      </c>
      <c r="N714" s="605">
        <f t="shared" si="716"/>
        <v>0</v>
      </c>
    </row>
    <row r="715" spans="1:14" ht="12.75" customHeight="1" x14ac:dyDescent="0.25">
      <c r="A715" s="1022"/>
      <c r="B715" s="1011"/>
      <c r="C715" s="161">
        <v>716</v>
      </c>
      <c r="D715" s="140" t="s">
        <v>842</v>
      </c>
      <c r="E715" s="141" t="s">
        <v>632</v>
      </c>
      <c r="F715" s="142"/>
      <c r="G715" s="94">
        <v>11000</v>
      </c>
      <c r="H715" s="94">
        <v>1000</v>
      </c>
      <c r="I715" s="243">
        <v>11000</v>
      </c>
      <c r="J715" s="80">
        <v>11000</v>
      </c>
      <c r="K715" s="242">
        <v>11000</v>
      </c>
      <c r="L715" s="242">
        <f>11000+2500</f>
        <v>13500</v>
      </c>
      <c r="M715" s="242">
        <f>11000+2500</f>
        <v>13500</v>
      </c>
      <c r="N715" s="227">
        <f t="shared" si="716"/>
        <v>0</v>
      </c>
    </row>
    <row r="716" spans="1:14" ht="12.75" customHeight="1" x14ac:dyDescent="0.25">
      <c r="A716" s="1022"/>
      <c r="B716" s="1011"/>
      <c r="C716" s="204">
        <v>716</v>
      </c>
      <c r="D716" s="140" t="s">
        <v>842</v>
      </c>
      <c r="E716" s="141" t="s">
        <v>807</v>
      </c>
      <c r="F716" s="142"/>
      <c r="G716" s="94">
        <v>0</v>
      </c>
      <c r="H716" s="94">
        <v>0</v>
      </c>
      <c r="I716" s="243">
        <v>0</v>
      </c>
      <c r="J716" s="80">
        <v>0</v>
      </c>
      <c r="K716" s="242">
        <v>0</v>
      </c>
      <c r="L716" s="242">
        <v>0</v>
      </c>
      <c r="M716" s="242">
        <v>0</v>
      </c>
      <c r="N716" s="227">
        <f t="shared" si="716"/>
        <v>0</v>
      </c>
    </row>
    <row r="717" spans="1:14" ht="12.75" customHeight="1" x14ac:dyDescent="0.25">
      <c r="A717" s="1022"/>
      <c r="B717" s="1011"/>
      <c r="C717" s="204">
        <v>717</v>
      </c>
      <c r="D717" s="140" t="s">
        <v>842</v>
      </c>
      <c r="E717" s="170" t="s">
        <v>808</v>
      </c>
      <c r="F717" s="142"/>
      <c r="G717" s="94">
        <v>0</v>
      </c>
      <c r="H717" s="94">
        <v>0</v>
      </c>
      <c r="I717" s="243">
        <v>0</v>
      </c>
      <c r="J717" s="80">
        <v>0</v>
      </c>
      <c r="K717" s="242">
        <v>0</v>
      </c>
      <c r="L717" s="242">
        <v>0</v>
      </c>
      <c r="M717" s="242">
        <v>0</v>
      </c>
      <c r="N717" s="227">
        <f t="shared" si="716"/>
        <v>0</v>
      </c>
    </row>
    <row r="718" spans="1:14" ht="12.75" customHeight="1" x14ac:dyDescent="0.25">
      <c r="A718" s="1022"/>
      <c r="B718" s="1011"/>
      <c r="C718" s="204">
        <v>717</v>
      </c>
      <c r="D718" s="140" t="s">
        <v>842</v>
      </c>
      <c r="E718" s="170" t="s">
        <v>809</v>
      </c>
      <c r="F718" s="174"/>
      <c r="G718" s="94">
        <v>0</v>
      </c>
      <c r="H718" s="94">
        <v>0</v>
      </c>
      <c r="I718" s="243">
        <v>0</v>
      </c>
      <c r="J718" s="80">
        <v>0</v>
      </c>
      <c r="K718" s="242">
        <v>0</v>
      </c>
      <c r="L718" s="242">
        <v>0</v>
      </c>
      <c r="M718" s="242">
        <v>0</v>
      </c>
      <c r="N718" s="227">
        <f t="shared" si="716"/>
        <v>0</v>
      </c>
    </row>
    <row r="719" spans="1:14" ht="15" customHeight="1" x14ac:dyDescent="0.25">
      <c r="A719" s="1022"/>
      <c r="B719" s="1011"/>
      <c r="C719" s="940" t="s">
        <v>678</v>
      </c>
      <c r="D719" s="907"/>
      <c r="E719" s="907"/>
      <c r="F719" s="908"/>
      <c r="G719" s="98">
        <f t="shared" ref="G719:M719" si="729">G720</f>
        <v>0</v>
      </c>
      <c r="H719" s="98">
        <f t="shared" si="729"/>
        <v>0</v>
      </c>
      <c r="I719" s="543">
        <f t="shared" si="729"/>
        <v>0</v>
      </c>
      <c r="J719" s="86">
        <f t="shared" si="729"/>
        <v>0</v>
      </c>
      <c r="K719" s="566">
        <f t="shared" si="729"/>
        <v>0</v>
      </c>
      <c r="L719" s="566">
        <f t="shared" si="729"/>
        <v>0</v>
      </c>
      <c r="M719" s="566">
        <f t="shared" si="729"/>
        <v>1898</v>
      </c>
      <c r="N719" s="231">
        <f t="shared" si="716"/>
        <v>1898</v>
      </c>
    </row>
    <row r="720" spans="1:14" ht="12.75" customHeight="1" x14ac:dyDescent="0.25">
      <c r="A720" s="1022"/>
      <c r="B720" s="1012"/>
      <c r="C720" s="161">
        <v>717</v>
      </c>
      <c r="D720" s="173" t="s">
        <v>842</v>
      </c>
      <c r="E720" s="144" t="s">
        <v>679</v>
      </c>
      <c r="F720" s="174"/>
      <c r="G720" s="94">
        <f t="shared" ref="G720:K720" si="730">60000+1200-61200</f>
        <v>0</v>
      </c>
      <c r="H720" s="94">
        <f t="shared" si="730"/>
        <v>0</v>
      </c>
      <c r="I720" s="243">
        <f t="shared" si="730"/>
        <v>0</v>
      </c>
      <c r="J720" s="80">
        <f t="shared" si="730"/>
        <v>0</v>
      </c>
      <c r="K720" s="242">
        <f t="shared" si="730"/>
        <v>0</v>
      </c>
      <c r="L720" s="242">
        <v>0</v>
      </c>
      <c r="M720" s="242">
        <v>1898</v>
      </c>
      <c r="N720" s="227">
        <f t="shared" si="716"/>
        <v>1898</v>
      </c>
    </row>
    <row r="721" spans="1:14" ht="18" customHeight="1" x14ac:dyDescent="0.25">
      <c r="A721" s="1022"/>
      <c r="B721" s="952" t="s">
        <v>550</v>
      </c>
      <c r="C721" s="924"/>
      <c r="D721" s="924"/>
      <c r="E721" s="924"/>
      <c r="F721" s="925"/>
      <c r="G721" s="99">
        <f t="shared" ref="G721" si="731">G722+G726</f>
        <v>0</v>
      </c>
      <c r="H721" s="99">
        <f t="shared" ref="H721" si="732">H722+H726</f>
        <v>0</v>
      </c>
      <c r="I721" s="571">
        <f t="shared" ref="I721" si="733">I722+I726</f>
        <v>0</v>
      </c>
      <c r="J721" s="650">
        <f t="shared" ref="J721:K721" si="734">J722+J726</f>
        <v>10800</v>
      </c>
      <c r="K721" s="713">
        <f t="shared" si="734"/>
        <v>10800</v>
      </c>
      <c r="L721" s="713">
        <f t="shared" ref="L721" si="735">L722+L726</f>
        <v>10800</v>
      </c>
      <c r="M721" s="713">
        <f t="shared" ref="M721" si="736">M722+M726</f>
        <v>36600</v>
      </c>
      <c r="N721" s="233">
        <f t="shared" si="716"/>
        <v>25800</v>
      </c>
    </row>
    <row r="722" spans="1:14" ht="15" customHeight="1" x14ac:dyDescent="0.25">
      <c r="A722" s="1022"/>
      <c r="B722" s="1013"/>
      <c r="C722" s="907" t="s">
        <v>680</v>
      </c>
      <c r="D722" s="907"/>
      <c r="E722" s="907"/>
      <c r="F722" s="908"/>
      <c r="G722" s="98">
        <f t="shared" ref="G722:M722" si="737">G723</f>
        <v>0</v>
      </c>
      <c r="H722" s="98">
        <f t="shared" si="737"/>
        <v>0</v>
      </c>
      <c r="I722" s="543">
        <f t="shared" si="737"/>
        <v>0</v>
      </c>
      <c r="J722" s="86">
        <f t="shared" si="737"/>
        <v>0</v>
      </c>
      <c r="K722" s="566">
        <f t="shared" si="737"/>
        <v>0</v>
      </c>
      <c r="L722" s="566">
        <f t="shared" si="737"/>
        <v>0</v>
      </c>
      <c r="M722" s="566">
        <f t="shared" si="737"/>
        <v>0</v>
      </c>
      <c r="N722" s="231">
        <f t="shared" si="716"/>
        <v>0</v>
      </c>
    </row>
    <row r="723" spans="1:14" ht="12" customHeight="1" x14ac:dyDescent="0.25">
      <c r="A723" s="1022"/>
      <c r="B723" s="1013"/>
      <c r="C723" s="139">
        <v>717</v>
      </c>
      <c r="D723" s="156" t="s">
        <v>842</v>
      </c>
      <c r="E723" s="157" t="s">
        <v>681</v>
      </c>
      <c r="F723" s="158"/>
      <c r="G723" s="94">
        <f t="shared" ref="G723" si="738">G724+G725</f>
        <v>0</v>
      </c>
      <c r="H723" s="94">
        <f t="shared" ref="H723:I723" si="739">H724+H725</f>
        <v>0</v>
      </c>
      <c r="I723" s="243">
        <f t="shared" si="739"/>
        <v>0</v>
      </c>
      <c r="J723" s="80">
        <f t="shared" ref="J723:K723" si="740">J724+J725</f>
        <v>0</v>
      </c>
      <c r="K723" s="242">
        <f t="shared" si="740"/>
        <v>0</v>
      </c>
      <c r="L723" s="242">
        <f t="shared" ref="L723" si="741">L724+L725</f>
        <v>0</v>
      </c>
      <c r="M723" s="242">
        <f t="shared" ref="M723" si="742">M724+M725</f>
        <v>0</v>
      </c>
      <c r="N723" s="227">
        <f t="shared" si="716"/>
        <v>0</v>
      </c>
    </row>
    <row r="724" spans="1:14" ht="12.75" customHeight="1" outlineLevel="1" x14ac:dyDescent="0.25">
      <c r="A724" s="1022"/>
      <c r="B724" s="1013"/>
      <c r="C724" s="139"/>
      <c r="D724" s="157"/>
      <c r="E724" s="157" t="s">
        <v>682</v>
      </c>
      <c r="F724" s="158"/>
      <c r="G724" s="94">
        <f t="shared" ref="G724:M724" si="743">8000+160-8160</f>
        <v>0</v>
      </c>
      <c r="H724" s="94">
        <f t="shared" si="743"/>
        <v>0</v>
      </c>
      <c r="I724" s="243">
        <f t="shared" si="743"/>
        <v>0</v>
      </c>
      <c r="J724" s="80">
        <f t="shared" si="743"/>
        <v>0</v>
      </c>
      <c r="K724" s="242">
        <f t="shared" si="743"/>
        <v>0</v>
      </c>
      <c r="L724" s="242">
        <f t="shared" si="743"/>
        <v>0</v>
      </c>
      <c r="M724" s="242">
        <f t="shared" si="743"/>
        <v>0</v>
      </c>
      <c r="N724" s="227">
        <f t="shared" si="716"/>
        <v>0</v>
      </c>
    </row>
    <row r="725" spans="1:14" ht="12.75" customHeight="1" outlineLevel="1" x14ac:dyDescent="0.25">
      <c r="A725" s="1022"/>
      <c r="B725" s="1013"/>
      <c r="C725" s="139"/>
      <c r="D725" s="157"/>
      <c r="E725" s="157" t="s">
        <v>749</v>
      </c>
      <c r="F725" s="158"/>
      <c r="G725" s="94"/>
      <c r="H725" s="94"/>
      <c r="I725" s="243"/>
      <c r="J725" s="80"/>
      <c r="K725" s="242"/>
      <c r="L725" s="242"/>
      <c r="M725" s="242"/>
      <c r="N725" s="227">
        <f t="shared" si="716"/>
        <v>0</v>
      </c>
    </row>
    <row r="726" spans="1:14" ht="15" customHeight="1" outlineLevel="1" x14ac:dyDescent="0.25">
      <c r="A726" s="1022"/>
      <c r="B726" s="1013"/>
      <c r="C726" s="940" t="s">
        <v>683</v>
      </c>
      <c r="D726" s="907"/>
      <c r="E726" s="907"/>
      <c r="F726" s="908"/>
      <c r="G726" s="98">
        <f t="shared" ref="G726:M726" si="744">G727</f>
        <v>0</v>
      </c>
      <c r="H726" s="98">
        <f t="shared" si="744"/>
        <v>0</v>
      </c>
      <c r="I726" s="543">
        <f t="shared" si="744"/>
        <v>0</v>
      </c>
      <c r="J726" s="86">
        <f t="shared" si="744"/>
        <v>10800</v>
      </c>
      <c r="K726" s="566">
        <f t="shared" si="744"/>
        <v>10800</v>
      </c>
      <c r="L726" s="566">
        <f t="shared" si="744"/>
        <v>10800</v>
      </c>
      <c r="M726" s="566">
        <f t="shared" si="744"/>
        <v>36600</v>
      </c>
      <c r="N726" s="231">
        <f t="shared" si="716"/>
        <v>25800</v>
      </c>
    </row>
    <row r="727" spans="1:14" ht="12.75" customHeight="1" outlineLevel="1" x14ac:dyDescent="0.25">
      <c r="A727" s="1022"/>
      <c r="B727" s="1013"/>
      <c r="C727" s="178">
        <v>717</v>
      </c>
      <c r="D727" s="147"/>
      <c r="E727" s="154" t="s">
        <v>684</v>
      </c>
      <c r="F727" s="520"/>
      <c r="G727" s="94">
        <f>59000-59000</f>
        <v>0</v>
      </c>
      <c r="H727" s="94">
        <f>59000-59000</f>
        <v>0</v>
      </c>
      <c r="I727" s="243">
        <f>59000-59000</f>
        <v>0</v>
      </c>
      <c r="J727" s="80">
        <v>10800</v>
      </c>
      <c r="K727" s="242">
        <v>10800</v>
      </c>
      <c r="L727" s="242">
        <v>10800</v>
      </c>
      <c r="M727" s="242">
        <f>10800+25800</f>
        <v>36600</v>
      </c>
      <c r="N727" s="227">
        <f t="shared" si="716"/>
        <v>25800</v>
      </c>
    </row>
    <row r="728" spans="1:14" ht="18" customHeight="1" x14ac:dyDescent="0.25">
      <c r="A728" s="1022"/>
      <c r="B728" s="952" t="s">
        <v>552</v>
      </c>
      <c r="C728" s="924"/>
      <c r="D728" s="924"/>
      <c r="E728" s="924"/>
      <c r="F728" s="925"/>
      <c r="G728" s="102">
        <f t="shared" ref="G728:M728" si="745">G729</f>
        <v>0</v>
      </c>
      <c r="H728" s="102">
        <f t="shared" si="745"/>
        <v>0</v>
      </c>
      <c r="I728" s="550">
        <f t="shared" si="745"/>
        <v>0</v>
      </c>
      <c r="J728" s="631">
        <f t="shared" si="745"/>
        <v>0</v>
      </c>
      <c r="K728" s="695">
        <f t="shared" si="745"/>
        <v>0</v>
      </c>
      <c r="L728" s="695">
        <f t="shared" si="745"/>
        <v>0</v>
      </c>
      <c r="M728" s="695">
        <f t="shared" si="745"/>
        <v>0</v>
      </c>
      <c r="N728" s="237">
        <f t="shared" si="716"/>
        <v>0</v>
      </c>
    </row>
    <row r="729" spans="1:14" ht="12.15" customHeight="1" x14ac:dyDescent="0.25">
      <c r="A729" s="1022"/>
      <c r="B729" s="148"/>
      <c r="C729" s="186">
        <v>717</v>
      </c>
      <c r="D729" s="140" t="s">
        <v>842</v>
      </c>
      <c r="E729" s="203" t="s">
        <v>685</v>
      </c>
      <c r="F729" s="198"/>
      <c r="G729" s="94">
        <v>0</v>
      </c>
      <c r="H729" s="94">
        <v>0</v>
      </c>
      <c r="I729" s="243">
        <v>0</v>
      </c>
      <c r="J729" s="80">
        <v>0</v>
      </c>
      <c r="K729" s="242">
        <v>0</v>
      </c>
      <c r="L729" s="242">
        <v>0</v>
      </c>
      <c r="M729" s="242">
        <v>0</v>
      </c>
      <c r="N729" s="227">
        <f t="shared" si="716"/>
        <v>0</v>
      </c>
    </row>
    <row r="730" spans="1:14" ht="18" customHeight="1" x14ac:dyDescent="0.25">
      <c r="A730" s="1022"/>
      <c r="B730" s="960" t="s">
        <v>554</v>
      </c>
      <c r="C730" s="1009"/>
      <c r="D730" s="1009"/>
      <c r="E730" s="1009"/>
      <c r="F730" s="1010"/>
      <c r="G730" s="99">
        <f t="shared" ref="G730:M730" si="746">G731</f>
        <v>0</v>
      </c>
      <c r="H730" s="99">
        <f t="shared" si="746"/>
        <v>0</v>
      </c>
      <c r="I730" s="571">
        <f t="shared" si="746"/>
        <v>0</v>
      </c>
      <c r="J730" s="650">
        <f t="shared" si="746"/>
        <v>17760</v>
      </c>
      <c r="K730" s="713">
        <f t="shared" si="746"/>
        <v>17760</v>
      </c>
      <c r="L730" s="713">
        <f t="shared" si="746"/>
        <v>17760</v>
      </c>
      <c r="M730" s="713">
        <f t="shared" si="746"/>
        <v>17760</v>
      </c>
      <c r="N730" s="233">
        <f t="shared" si="716"/>
        <v>0</v>
      </c>
    </row>
    <row r="731" spans="1:14" ht="12.15" customHeight="1" x14ac:dyDescent="0.25">
      <c r="A731" s="1022"/>
      <c r="B731" s="912"/>
      <c r="C731" s="139">
        <v>717</v>
      </c>
      <c r="D731" s="140" t="s">
        <v>842</v>
      </c>
      <c r="E731" s="203" t="s">
        <v>686</v>
      </c>
      <c r="F731" s="198"/>
      <c r="G731" s="94">
        <f t="shared" ref="G731" si="747">SUM(G732:G734)</f>
        <v>0</v>
      </c>
      <c r="H731" s="80">
        <f t="shared" ref="H731:I731" si="748">SUM(H732:H734)</f>
        <v>0</v>
      </c>
      <c r="I731" s="544">
        <f t="shared" si="748"/>
        <v>0</v>
      </c>
      <c r="J731" s="81">
        <f t="shared" ref="J731:K731" si="749">SUM(J732:J734)</f>
        <v>17760</v>
      </c>
      <c r="K731" s="552">
        <f t="shared" si="749"/>
        <v>17760</v>
      </c>
      <c r="L731" s="552">
        <f t="shared" ref="L731" si="750">SUM(L732:L734)</f>
        <v>17760</v>
      </c>
      <c r="M731" s="552">
        <f t="shared" ref="M731" si="751">SUM(M732:M734)</f>
        <v>17760</v>
      </c>
      <c r="N731" s="228">
        <f t="shared" si="716"/>
        <v>0</v>
      </c>
    </row>
    <row r="732" spans="1:14" ht="12.15" customHeight="1" outlineLevel="1" x14ac:dyDescent="0.25">
      <c r="A732" s="1022"/>
      <c r="B732" s="913"/>
      <c r="C732" s="168"/>
      <c r="D732" s="190"/>
      <c r="E732" s="203" t="s">
        <v>229</v>
      </c>
      <c r="F732" s="414"/>
      <c r="G732" s="94">
        <f>10000-10000</f>
        <v>0</v>
      </c>
      <c r="H732" s="120">
        <f>10000-10000</f>
        <v>0</v>
      </c>
      <c r="I732" s="243">
        <f>10000-10000</f>
        <v>0</v>
      </c>
      <c r="J732" s="80">
        <v>17760</v>
      </c>
      <c r="K732" s="242">
        <v>17760</v>
      </c>
      <c r="L732" s="242">
        <v>17760</v>
      </c>
      <c r="M732" s="242">
        <v>17760</v>
      </c>
      <c r="N732" s="227">
        <f t="shared" si="716"/>
        <v>0</v>
      </c>
    </row>
    <row r="733" spans="1:14" ht="12.15" customHeight="1" outlineLevel="1" x14ac:dyDescent="0.25">
      <c r="A733" s="1022"/>
      <c r="B733" s="913"/>
      <c r="C733" s="168"/>
      <c r="D733" s="190"/>
      <c r="E733" s="175" t="s">
        <v>687</v>
      </c>
      <c r="F733" s="218"/>
      <c r="G733" s="120"/>
      <c r="H733" s="120"/>
      <c r="I733" s="549"/>
      <c r="J733" s="82"/>
      <c r="K733" s="241"/>
      <c r="L733" s="241"/>
      <c r="M733" s="241"/>
      <c r="N733" s="229">
        <f t="shared" si="716"/>
        <v>0</v>
      </c>
    </row>
    <row r="734" spans="1:14" ht="12.15" customHeight="1" outlineLevel="1" x14ac:dyDescent="0.25">
      <c r="A734" s="1022"/>
      <c r="B734" s="922"/>
      <c r="C734" s="168"/>
      <c r="D734" s="190"/>
      <c r="E734" s="175" t="s">
        <v>688</v>
      </c>
      <c r="F734" s="372"/>
      <c r="G734" s="120"/>
      <c r="H734" s="120"/>
      <c r="I734" s="549"/>
      <c r="J734" s="82"/>
      <c r="K734" s="241"/>
      <c r="L734" s="241"/>
      <c r="M734" s="241"/>
      <c r="N734" s="229">
        <f t="shared" si="716"/>
        <v>0</v>
      </c>
    </row>
    <row r="735" spans="1:14" ht="18" customHeight="1" outlineLevel="1" x14ac:dyDescent="0.25">
      <c r="A735" s="1022"/>
      <c r="B735" s="960" t="s">
        <v>689</v>
      </c>
      <c r="C735" s="1009"/>
      <c r="D735" s="1009"/>
      <c r="E735" s="1009"/>
      <c r="F735" s="1010"/>
      <c r="G735" s="105">
        <f t="shared" ref="G735:M735" si="752">G736</f>
        <v>0</v>
      </c>
      <c r="H735" s="105">
        <f t="shared" si="752"/>
        <v>0</v>
      </c>
      <c r="I735" s="561">
        <f t="shared" si="752"/>
        <v>0</v>
      </c>
      <c r="J735" s="644">
        <f t="shared" si="752"/>
        <v>0</v>
      </c>
      <c r="K735" s="706">
        <f t="shared" si="752"/>
        <v>0</v>
      </c>
      <c r="L735" s="706">
        <f t="shared" si="752"/>
        <v>0</v>
      </c>
      <c r="M735" s="706">
        <f t="shared" si="752"/>
        <v>0</v>
      </c>
      <c r="N735" s="602">
        <f t="shared" si="716"/>
        <v>0</v>
      </c>
    </row>
    <row r="736" spans="1:14" ht="12.15" customHeight="1" outlineLevel="1" x14ac:dyDescent="0.25">
      <c r="A736" s="1023"/>
      <c r="B736" s="383"/>
      <c r="C736" s="344">
        <v>717</v>
      </c>
      <c r="D736" s="384"/>
      <c r="E736" s="355" t="s">
        <v>690</v>
      </c>
      <c r="F736" s="381"/>
      <c r="G736" s="420">
        <f t="shared" ref="G736:M736" si="753">10000-10000</f>
        <v>0</v>
      </c>
      <c r="H736" s="420">
        <f t="shared" si="753"/>
        <v>0</v>
      </c>
      <c r="I736" s="553">
        <f t="shared" si="753"/>
        <v>0</v>
      </c>
      <c r="J736" s="639">
        <f t="shared" si="753"/>
        <v>0</v>
      </c>
      <c r="K736" s="369">
        <f t="shared" si="753"/>
        <v>0</v>
      </c>
      <c r="L736" s="369">
        <f t="shared" si="753"/>
        <v>0</v>
      </c>
      <c r="M736" s="369">
        <f t="shared" si="753"/>
        <v>0</v>
      </c>
      <c r="N736" s="596">
        <f t="shared" si="716"/>
        <v>0</v>
      </c>
    </row>
    <row r="737" spans="1:14" ht="19.95" customHeight="1" x14ac:dyDescent="0.25">
      <c r="A737" s="949" t="s">
        <v>556</v>
      </c>
      <c r="B737" s="950"/>
      <c r="C737" s="950"/>
      <c r="D737" s="950"/>
      <c r="E737" s="950"/>
      <c r="F737" s="951"/>
      <c r="G737" s="474">
        <f t="shared" ref="G737:M737" si="754">G738</f>
        <v>1786151</v>
      </c>
      <c r="H737" s="474">
        <f t="shared" si="754"/>
        <v>1786151</v>
      </c>
      <c r="I737" s="551">
        <f t="shared" si="754"/>
        <v>1786151</v>
      </c>
      <c r="J737" s="459">
        <f t="shared" si="754"/>
        <v>1786151</v>
      </c>
      <c r="K737" s="696">
        <f t="shared" si="754"/>
        <v>1786151</v>
      </c>
      <c r="L737" s="696">
        <f t="shared" si="754"/>
        <v>1786151</v>
      </c>
      <c r="M737" s="696">
        <f t="shared" si="754"/>
        <v>1786151</v>
      </c>
      <c r="N737" s="455">
        <f t="shared" si="716"/>
        <v>0</v>
      </c>
    </row>
    <row r="738" spans="1:14" ht="18" customHeight="1" x14ac:dyDescent="0.25">
      <c r="A738" s="965"/>
      <c r="B738" s="1019" t="s">
        <v>691</v>
      </c>
      <c r="C738" s="1019"/>
      <c r="D738" s="1019"/>
      <c r="E738" s="1019"/>
      <c r="F738" s="1020"/>
      <c r="G738" s="100">
        <f t="shared" ref="G738:M738" si="755">G739</f>
        <v>1786151</v>
      </c>
      <c r="H738" s="100">
        <f t="shared" si="755"/>
        <v>1786151</v>
      </c>
      <c r="I738" s="122">
        <f t="shared" si="755"/>
        <v>1786151</v>
      </c>
      <c r="J738" s="638">
        <f t="shared" si="755"/>
        <v>1786151</v>
      </c>
      <c r="K738" s="697">
        <f t="shared" si="755"/>
        <v>1786151</v>
      </c>
      <c r="L738" s="697">
        <f t="shared" si="755"/>
        <v>1786151</v>
      </c>
      <c r="M738" s="697">
        <f t="shared" si="755"/>
        <v>1786151</v>
      </c>
      <c r="N738" s="235">
        <f t="shared" si="716"/>
        <v>0</v>
      </c>
    </row>
    <row r="739" spans="1:14" x14ac:dyDescent="0.25">
      <c r="A739" s="1024"/>
      <c r="B739" s="385"/>
      <c r="C739" s="344">
        <v>717</v>
      </c>
      <c r="D739" s="341" t="s">
        <v>857</v>
      </c>
      <c r="E739" s="386" t="s">
        <v>692</v>
      </c>
      <c r="F739" s="387"/>
      <c r="G739" s="244">
        <v>1786151</v>
      </c>
      <c r="H739" s="339">
        <v>1786151</v>
      </c>
      <c r="I739" s="562">
        <v>1786151</v>
      </c>
      <c r="J739" s="230">
        <v>1786151</v>
      </c>
      <c r="K739" s="577">
        <v>1786151</v>
      </c>
      <c r="L739" s="577">
        <v>1786151</v>
      </c>
      <c r="M739" s="577">
        <v>1786151</v>
      </c>
      <c r="N739" s="236">
        <f t="shared" si="716"/>
        <v>0</v>
      </c>
    </row>
    <row r="740" spans="1:14" ht="19.95" customHeight="1" x14ac:dyDescent="0.25">
      <c r="A740" s="928" t="s">
        <v>590</v>
      </c>
      <c r="B740" s="929"/>
      <c r="C740" s="929"/>
      <c r="D740" s="929"/>
      <c r="E740" s="929"/>
      <c r="F740" s="930"/>
      <c r="G740" s="337">
        <f t="shared" ref="G740:M740" si="756">G741</f>
        <v>30000</v>
      </c>
      <c r="H740" s="337">
        <f t="shared" si="756"/>
        <v>30000</v>
      </c>
      <c r="I740" s="559">
        <f t="shared" si="756"/>
        <v>30000</v>
      </c>
      <c r="J740" s="642">
        <f t="shared" si="756"/>
        <v>30000</v>
      </c>
      <c r="K740" s="704">
        <f t="shared" si="756"/>
        <v>30000</v>
      </c>
      <c r="L740" s="704">
        <f t="shared" si="756"/>
        <v>30000</v>
      </c>
      <c r="M740" s="704">
        <f t="shared" si="756"/>
        <v>30000</v>
      </c>
      <c r="N740" s="600">
        <f t="shared" si="716"/>
        <v>0</v>
      </c>
    </row>
    <row r="741" spans="1:14" ht="18" customHeight="1" x14ac:dyDescent="0.25">
      <c r="A741" s="965"/>
      <c r="B741" s="1019" t="s">
        <v>591</v>
      </c>
      <c r="C741" s="1019"/>
      <c r="D741" s="1019"/>
      <c r="E741" s="1019"/>
      <c r="F741" s="1020"/>
      <c r="G741" s="100">
        <f t="shared" ref="G741" si="757">G742+G744+G746+G748</f>
        <v>30000</v>
      </c>
      <c r="H741" s="100">
        <f t="shared" ref="H741:I741" si="758">H742+H744+H746+H748</f>
        <v>30000</v>
      </c>
      <c r="I741" s="122">
        <f t="shared" si="758"/>
        <v>30000</v>
      </c>
      <c r="J741" s="638">
        <f t="shared" ref="J741:K741" si="759">J742+J744+J746+J748</f>
        <v>30000</v>
      </c>
      <c r="K741" s="697">
        <f t="shared" si="759"/>
        <v>30000</v>
      </c>
      <c r="L741" s="697">
        <f t="shared" ref="L741" si="760">L742+L744+L746+L748</f>
        <v>30000</v>
      </c>
      <c r="M741" s="697">
        <f t="shared" ref="M741" si="761">M742+M744+M746+M748</f>
        <v>30000</v>
      </c>
      <c r="N741" s="235">
        <f t="shared" si="716"/>
        <v>0</v>
      </c>
    </row>
    <row r="742" spans="1:14" ht="15" customHeight="1" x14ac:dyDescent="0.25">
      <c r="A742" s="966"/>
      <c r="B742" s="978"/>
      <c r="C742" s="927" t="s">
        <v>693</v>
      </c>
      <c r="D742" s="927"/>
      <c r="E742" s="927"/>
      <c r="F742" s="1002"/>
      <c r="G742" s="98">
        <f t="shared" ref="G742:M742" si="762">G743</f>
        <v>0</v>
      </c>
      <c r="H742" s="98">
        <f t="shared" si="762"/>
        <v>0</v>
      </c>
      <c r="I742" s="543">
        <f t="shared" si="762"/>
        <v>0</v>
      </c>
      <c r="J742" s="86">
        <f t="shared" si="762"/>
        <v>0</v>
      </c>
      <c r="K742" s="566">
        <f t="shared" si="762"/>
        <v>0</v>
      </c>
      <c r="L742" s="566">
        <f t="shared" si="762"/>
        <v>0</v>
      </c>
      <c r="M742" s="566">
        <f t="shared" si="762"/>
        <v>0</v>
      </c>
      <c r="N742" s="231">
        <f t="shared" si="716"/>
        <v>0</v>
      </c>
    </row>
    <row r="743" spans="1:14" ht="12.15" customHeight="1" x14ac:dyDescent="0.25">
      <c r="A743" s="966"/>
      <c r="B743" s="978"/>
      <c r="C743" s="139">
        <v>716</v>
      </c>
      <c r="D743" s="147" t="s">
        <v>842</v>
      </c>
      <c r="E743" s="199" t="s">
        <v>694</v>
      </c>
      <c r="F743" s="198"/>
      <c r="G743" s="475"/>
      <c r="H743" s="476"/>
      <c r="I743" s="545"/>
      <c r="J743" s="475"/>
      <c r="K743" s="517"/>
      <c r="L743" s="517"/>
      <c r="M743" s="517"/>
      <c r="N743" s="477">
        <f t="shared" si="716"/>
        <v>0</v>
      </c>
    </row>
    <row r="744" spans="1:14" ht="15" customHeight="1" x14ac:dyDescent="0.25">
      <c r="A744" s="966"/>
      <c r="B744" s="978"/>
      <c r="C744" s="915" t="s">
        <v>695</v>
      </c>
      <c r="D744" s="916"/>
      <c r="E744" s="983"/>
      <c r="F744" s="917"/>
      <c r="G744" s="98">
        <f t="shared" ref="G744:M744" si="763">G745</f>
        <v>0</v>
      </c>
      <c r="H744" s="98">
        <f t="shared" si="763"/>
        <v>0</v>
      </c>
      <c r="I744" s="543">
        <f t="shared" si="763"/>
        <v>0</v>
      </c>
      <c r="J744" s="86">
        <f t="shared" si="763"/>
        <v>0</v>
      </c>
      <c r="K744" s="566">
        <f t="shared" si="763"/>
        <v>0</v>
      </c>
      <c r="L744" s="566">
        <f t="shared" si="763"/>
        <v>0</v>
      </c>
      <c r="M744" s="566">
        <f t="shared" si="763"/>
        <v>0</v>
      </c>
      <c r="N744" s="231">
        <f t="shared" si="716"/>
        <v>0</v>
      </c>
    </row>
    <row r="745" spans="1:14" ht="12.15" customHeight="1" x14ac:dyDescent="0.25">
      <c r="A745" s="966"/>
      <c r="B745" s="978"/>
      <c r="C745" s="161">
        <v>717</v>
      </c>
      <c r="D745" s="173" t="s">
        <v>842</v>
      </c>
      <c r="E745" s="203" t="s">
        <v>696</v>
      </c>
      <c r="F745" s="195"/>
      <c r="G745" s="475"/>
      <c r="H745" s="476"/>
      <c r="I745" s="545"/>
      <c r="J745" s="475"/>
      <c r="K745" s="517"/>
      <c r="L745" s="517"/>
      <c r="M745" s="517"/>
      <c r="N745" s="477">
        <f t="shared" si="716"/>
        <v>0</v>
      </c>
    </row>
    <row r="746" spans="1:14" ht="15" customHeight="1" x14ac:dyDescent="0.25">
      <c r="A746" s="966"/>
      <c r="B746" s="978"/>
      <c r="C746" s="915" t="s">
        <v>697</v>
      </c>
      <c r="D746" s="916"/>
      <c r="E746" s="916"/>
      <c r="F746" s="917"/>
      <c r="G746" s="98">
        <f t="shared" ref="G746:M746" si="764">G747</f>
        <v>0</v>
      </c>
      <c r="H746" s="98">
        <f t="shared" si="764"/>
        <v>0</v>
      </c>
      <c r="I746" s="543">
        <f t="shared" si="764"/>
        <v>0</v>
      </c>
      <c r="J746" s="86">
        <f t="shared" si="764"/>
        <v>0</v>
      </c>
      <c r="K746" s="566">
        <f t="shared" si="764"/>
        <v>0</v>
      </c>
      <c r="L746" s="566">
        <f t="shared" si="764"/>
        <v>0</v>
      </c>
      <c r="M746" s="566">
        <f t="shared" si="764"/>
        <v>0</v>
      </c>
      <c r="N746" s="231">
        <f t="shared" si="716"/>
        <v>0</v>
      </c>
    </row>
    <row r="747" spans="1:14" ht="12.15" customHeight="1" x14ac:dyDescent="0.25">
      <c r="A747" s="966"/>
      <c r="B747" s="978"/>
      <c r="C747" s="161">
        <v>717</v>
      </c>
      <c r="D747" s="173" t="s">
        <v>842</v>
      </c>
      <c r="E747" s="203" t="s">
        <v>698</v>
      </c>
      <c r="F747" s="198"/>
      <c r="G747" s="475"/>
      <c r="H747" s="476"/>
      <c r="I747" s="545"/>
      <c r="J747" s="475"/>
      <c r="K747" s="517"/>
      <c r="L747" s="517"/>
      <c r="M747" s="517"/>
      <c r="N747" s="477">
        <f t="shared" si="716"/>
        <v>0</v>
      </c>
    </row>
    <row r="748" spans="1:14" ht="15" customHeight="1" x14ac:dyDescent="0.25">
      <c r="A748" s="966"/>
      <c r="B748" s="978"/>
      <c r="C748" s="915" t="s">
        <v>699</v>
      </c>
      <c r="D748" s="916"/>
      <c r="E748" s="916"/>
      <c r="F748" s="968"/>
      <c r="G748" s="98">
        <f t="shared" ref="G748:M748" si="765">G749</f>
        <v>30000</v>
      </c>
      <c r="H748" s="440">
        <f t="shared" si="765"/>
        <v>30000</v>
      </c>
      <c r="I748" s="584">
        <f t="shared" si="765"/>
        <v>30000</v>
      </c>
      <c r="J748" s="663">
        <f t="shared" si="765"/>
        <v>30000</v>
      </c>
      <c r="K748" s="726">
        <f t="shared" si="765"/>
        <v>30000</v>
      </c>
      <c r="L748" s="726">
        <f t="shared" si="765"/>
        <v>30000</v>
      </c>
      <c r="M748" s="726">
        <f t="shared" si="765"/>
        <v>30000</v>
      </c>
      <c r="N748" s="238">
        <f t="shared" si="716"/>
        <v>0</v>
      </c>
    </row>
    <row r="749" spans="1:14" ht="12.15" customHeight="1" thickBot="1" x14ac:dyDescent="0.3">
      <c r="A749" s="967"/>
      <c r="B749" s="979"/>
      <c r="C749" s="388">
        <v>717</v>
      </c>
      <c r="D749" s="389" t="s">
        <v>842</v>
      </c>
      <c r="E749" s="390" t="s">
        <v>700</v>
      </c>
      <c r="F749" s="391"/>
      <c r="G749" s="441">
        <v>30000</v>
      </c>
      <c r="H749" s="441">
        <v>30000</v>
      </c>
      <c r="I749" s="585">
        <v>30000</v>
      </c>
      <c r="J749" s="664">
        <v>30000</v>
      </c>
      <c r="K749" s="727">
        <v>30000</v>
      </c>
      <c r="L749" s="727">
        <v>30000</v>
      </c>
      <c r="M749" s="727">
        <v>30000</v>
      </c>
      <c r="N749" s="392">
        <f t="shared" si="716"/>
        <v>0</v>
      </c>
    </row>
    <row r="750" spans="1:14" ht="30.15" customHeight="1" thickTop="1" thickBot="1" x14ac:dyDescent="0.3">
      <c r="A750" s="191" t="s">
        <v>701</v>
      </c>
      <c r="B750" s="192"/>
      <c r="C750" s="192"/>
      <c r="D750" s="192"/>
      <c r="E750" s="192"/>
      <c r="F750" s="192"/>
      <c r="G750" s="449">
        <f t="shared" ref="G750" si="766">G751+G758+G763+G766+G769+G772+G775+G778+G791</f>
        <v>343565</v>
      </c>
      <c r="H750" s="436">
        <f t="shared" ref="H750" si="767">H751+H758+H763+H766+H769+H772+H775+H778+H791</f>
        <v>343565</v>
      </c>
      <c r="I750" s="576">
        <f t="shared" ref="I750" si="768">I751+I758+I763+I766+I769+I772+I775+I778+I791</f>
        <v>343565</v>
      </c>
      <c r="J750" s="655">
        <f t="shared" ref="J750:K750" si="769">J751+J758+J763+J766+J769+J772+J775+J778+J791</f>
        <v>343565</v>
      </c>
      <c r="K750" s="718">
        <f t="shared" si="769"/>
        <v>343565</v>
      </c>
      <c r="L750" s="718">
        <f t="shared" ref="L750" si="770">L751+L758+L763+L766+L769+L772+L775+L778+L791</f>
        <v>343565</v>
      </c>
      <c r="M750" s="718">
        <f t="shared" ref="M750" si="771">M751+M758+M763+M766+M769+M772+M775+M778+M791</f>
        <v>343565</v>
      </c>
      <c r="N750" s="611">
        <f t="shared" si="716"/>
        <v>0</v>
      </c>
    </row>
    <row r="751" spans="1:14" ht="19.95" customHeight="1" x14ac:dyDescent="0.25">
      <c r="A751" s="990" t="s">
        <v>316</v>
      </c>
      <c r="B751" s="991"/>
      <c r="C751" s="991"/>
      <c r="D751" s="991"/>
      <c r="E751" s="991"/>
      <c r="F751" s="992"/>
      <c r="G751" s="335">
        <f t="shared" ref="G751" si="772">G752+G755</f>
        <v>0</v>
      </c>
      <c r="H751" s="335">
        <f t="shared" ref="H751:I751" si="773">H752+H755</f>
        <v>0</v>
      </c>
      <c r="I751" s="430">
        <f t="shared" si="773"/>
        <v>0</v>
      </c>
      <c r="J751" s="656">
        <f t="shared" ref="J751:K751" si="774">J752+J755</f>
        <v>0</v>
      </c>
      <c r="K751" s="719">
        <f t="shared" si="774"/>
        <v>0</v>
      </c>
      <c r="L751" s="719">
        <f t="shared" ref="L751" si="775">L752+L755</f>
        <v>0</v>
      </c>
      <c r="M751" s="719">
        <f t="shared" ref="M751" si="776">M752+M755</f>
        <v>0</v>
      </c>
      <c r="N751" s="612">
        <f t="shared" si="716"/>
        <v>0</v>
      </c>
    </row>
    <row r="752" spans="1:14" ht="18" customHeight="1" x14ac:dyDescent="0.25">
      <c r="A752" s="974"/>
      <c r="B752" s="980" t="s">
        <v>702</v>
      </c>
      <c r="C752" s="981"/>
      <c r="D752" s="981"/>
      <c r="E752" s="981"/>
      <c r="F752" s="982"/>
      <c r="G752" s="442">
        <f t="shared" ref="G752:M753" si="777">G753</f>
        <v>0</v>
      </c>
      <c r="H752" s="442">
        <f t="shared" si="777"/>
        <v>0</v>
      </c>
      <c r="I752" s="586">
        <f t="shared" si="777"/>
        <v>0</v>
      </c>
      <c r="J752" s="665">
        <f t="shared" si="777"/>
        <v>0</v>
      </c>
      <c r="K752" s="728">
        <f t="shared" si="777"/>
        <v>0</v>
      </c>
      <c r="L752" s="728">
        <f t="shared" si="777"/>
        <v>0</v>
      </c>
      <c r="M752" s="728">
        <f t="shared" si="777"/>
        <v>0</v>
      </c>
      <c r="N752" s="618">
        <f t="shared" si="716"/>
        <v>0</v>
      </c>
    </row>
    <row r="753" spans="1:14" ht="15" customHeight="1" x14ac:dyDescent="0.25">
      <c r="A753" s="975"/>
      <c r="B753" s="969"/>
      <c r="C753" s="971" t="s">
        <v>631</v>
      </c>
      <c r="D753" s="972"/>
      <c r="E753" s="972"/>
      <c r="F753" s="973"/>
      <c r="G753" s="443">
        <f t="shared" si="777"/>
        <v>0</v>
      </c>
      <c r="H753" s="443">
        <f t="shared" si="777"/>
        <v>0</v>
      </c>
      <c r="I753" s="587">
        <f t="shared" si="777"/>
        <v>0</v>
      </c>
      <c r="J753" s="666">
        <f t="shared" si="777"/>
        <v>0</v>
      </c>
      <c r="K753" s="729">
        <f t="shared" si="777"/>
        <v>0</v>
      </c>
      <c r="L753" s="729">
        <f t="shared" si="777"/>
        <v>0</v>
      </c>
      <c r="M753" s="729">
        <f t="shared" si="777"/>
        <v>0</v>
      </c>
      <c r="N753" s="619">
        <f t="shared" si="716"/>
        <v>0</v>
      </c>
    </row>
    <row r="754" spans="1:14" ht="12.75" customHeight="1" x14ac:dyDescent="0.25">
      <c r="A754" s="975"/>
      <c r="B754" s="970"/>
      <c r="C754" s="208">
        <v>819</v>
      </c>
      <c r="D754" s="209" t="s">
        <v>842</v>
      </c>
      <c r="E754" s="210" t="s">
        <v>703</v>
      </c>
      <c r="F754" s="211"/>
      <c r="G754" s="444">
        <v>0</v>
      </c>
      <c r="H754" s="444">
        <v>0</v>
      </c>
      <c r="I754" s="588">
        <v>0</v>
      </c>
      <c r="J754" s="667">
        <v>0</v>
      </c>
      <c r="K754" s="730">
        <v>0</v>
      </c>
      <c r="L754" s="730">
        <v>0</v>
      </c>
      <c r="M754" s="730">
        <v>0</v>
      </c>
      <c r="N754" s="620">
        <f t="shared" si="716"/>
        <v>0</v>
      </c>
    </row>
    <row r="755" spans="1:14" ht="18" customHeight="1" x14ac:dyDescent="0.25">
      <c r="A755" s="975"/>
      <c r="B755" s="924" t="s">
        <v>340</v>
      </c>
      <c r="C755" s="938"/>
      <c r="D755" s="938"/>
      <c r="E755" s="938"/>
      <c r="F755" s="939"/>
      <c r="G755" s="102">
        <f t="shared" ref="G755:M756" si="778">G756</f>
        <v>0</v>
      </c>
      <c r="H755" s="102">
        <f t="shared" si="778"/>
        <v>0</v>
      </c>
      <c r="I755" s="550">
        <f t="shared" si="778"/>
        <v>0</v>
      </c>
      <c r="J755" s="631">
        <f t="shared" si="778"/>
        <v>0</v>
      </c>
      <c r="K755" s="695">
        <f t="shared" si="778"/>
        <v>0</v>
      </c>
      <c r="L755" s="695">
        <f t="shared" si="778"/>
        <v>0</v>
      </c>
      <c r="M755" s="695">
        <f t="shared" si="778"/>
        <v>0</v>
      </c>
      <c r="N755" s="237">
        <f t="shared" si="716"/>
        <v>0</v>
      </c>
    </row>
    <row r="756" spans="1:14" ht="15" customHeight="1" x14ac:dyDescent="0.25">
      <c r="A756" s="975"/>
      <c r="B756" s="912"/>
      <c r="C756" s="907" t="s">
        <v>704</v>
      </c>
      <c r="D756" s="907"/>
      <c r="E756" s="907"/>
      <c r="F756" s="908"/>
      <c r="G756" s="103">
        <f t="shared" si="778"/>
        <v>0</v>
      </c>
      <c r="H756" s="103">
        <f t="shared" si="778"/>
        <v>0</v>
      </c>
      <c r="I756" s="554">
        <f t="shared" si="778"/>
        <v>0</v>
      </c>
      <c r="J756" s="84">
        <f t="shared" si="778"/>
        <v>0</v>
      </c>
      <c r="K756" s="698">
        <f t="shared" si="778"/>
        <v>0</v>
      </c>
      <c r="L756" s="698">
        <f t="shared" si="778"/>
        <v>0</v>
      </c>
      <c r="M756" s="698">
        <f t="shared" si="778"/>
        <v>0</v>
      </c>
      <c r="N756" s="597">
        <f t="shared" si="716"/>
        <v>0</v>
      </c>
    </row>
    <row r="757" spans="1:14" x14ac:dyDescent="0.25">
      <c r="A757" s="976"/>
      <c r="B757" s="914"/>
      <c r="C757" s="340">
        <v>814</v>
      </c>
      <c r="D757" s="338" t="s">
        <v>840</v>
      </c>
      <c r="E757" s="355" t="s">
        <v>705</v>
      </c>
      <c r="F757" s="356"/>
      <c r="G757" s="339">
        <v>0</v>
      </c>
      <c r="H757" s="339">
        <v>0</v>
      </c>
      <c r="I757" s="562">
        <v>0</v>
      </c>
      <c r="J757" s="230">
        <v>0</v>
      </c>
      <c r="K757" s="577">
        <v>0</v>
      </c>
      <c r="L757" s="577">
        <v>0</v>
      </c>
      <c r="M757" s="577">
        <v>0</v>
      </c>
      <c r="N757" s="236">
        <f t="shared" si="716"/>
        <v>0</v>
      </c>
    </row>
    <row r="758" spans="1:14" ht="19.95" customHeight="1" x14ac:dyDescent="0.25">
      <c r="A758" s="928" t="s">
        <v>348</v>
      </c>
      <c r="B758" s="929"/>
      <c r="C758" s="929"/>
      <c r="D758" s="929"/>
      <c r="E758" s="929"/>
      <c r="F758" s="930"/>
      <c r="G758" s="337">
        <f t="shared" ref="G758:M758" si="779">G759</f>
        <v>6595</v>
      </c>
      <c r="H758" s="337">
        <f t="shared" si="779"/>
        <v>6595</v>
      </c>
      <c r="I758" s="559">
        <f t="shared" si="779"/>
        <v>6595</v>
      </c>
      <c r="J758" s="642">
        <f t="shared" si="779"/>
        <v>6595</v>
      </c>
      <c r="K758" s="704">
        <f t="shared" si="779"/>
        <v>6595</v>
      </c>
      <c r="L758" s="704">
        <f t="shared" si="779"/>
        <v>6595</v>
      </c>
      <c r="M758" s="704">
        <f t="shared" si="779"/>
        <v>6595</v>
      </c>
      <c r="N758" s="600">
        <f t="shared" si="716"/>
        <v>0</v>
      </c>
    </row>
    <row r="759" spans="1:14" ht="18" customHeight="1" x14ac:dyDescent="0.25">
      <c r="A759" s="962"/>
      <c r="B759" s="920" t="s">
        <v>380</v>
      </c>
      <c r="C759" s="920"/>
      <c r="D759" s="920"/>
      <c r="E759" s="920"/>
      <c r="F759" s="921"/>
      <c r="G759" s="393">
        <f t="shared" ref="G759:M759" si="780">G760</f>
        <v>6595</v>
      </c>
      <c r="H759" s="393">
        <f t="shared" si="780"/>
        <v>6595</v>
      </c>
      <c r="I759" s="589">
        <f t="shared" si="780"/>
        <v>6595</v>
      </c>
      <c r="J759" s="668">
        <f t="shared" si="780"/>
        <v>6595</v>
      </c>
      <c r="K759" s="731">
        <f t="shared" si="780"/>
        <v>6595</v>
      </c>
      <c r="L759" s="731">
        <f t="shared" si="780"/>
        <v>6595</v>
      </c>
      <c r="M759" s="731">
        <f t="shared" si="780"/>
        <v>6595</v>
      </c>
      <c r="N759" s="621">
        <f t="shared" si="716"/>
        <v>0</v>
      </c>
    </row>
    <row r="760" spans="1:14" ht="12.75" customHeight="1" x14ac:dyDescent="0.25">
      <c r="A760" s="977"/>
      <c r="B760" s="1006"/>
      <c r="C760" s="214">
        <v>821</v>
      </c>
      <c r="D760" s="215" t="s">
        <v>840</v>
      </c>
      <c r="E760" s="157" t="s">
        <v>706</v>
      </c>
      <c r="F760" s="216"/>
      <c r="G760" s="445">
        <f t="shared" ref="G760" si="781">G761+G762</f>
        <v>6595</v>
      </c>
      <c r="H760" s="445">
        <f t="shared" ref="H760:I760" si="782">H761+H762</f>
        <v>6595</v>
      </c>
      <c r="I760" s="636">
        <f t="shared" si="782"/>
        <v>6595</v>
      </c>
      <c r="J760" s="636">
        <f t="shared" ref="J760:K760" si="783">J761+J762</f>
        <v>6595</v>
      </c>
      <c r="K760" s="732">
        <f t="shared" si="783"/>
        <v>6595</v>
      </c>
      <c r="L760" s="732">
        <f t="shared" ref="L760" si="784">L761+L762</f>
        <v>6595</v>
      </c>
      <c r="M760" s="732">
        <f t="shared" ref="M760" si="785">M761+M762</f>
        <v>6595</v>
      </c>
      <c r="N760" s="622">
        <f t="shared" si="716"/>
        <v>0</v>
      </c>
    </row>
    <row r="761" spans="1:14" ht="12.75" customHeight="1" outlineLevel="1" x14ac:dyDescent="0.25">
      <c r="A761" s="977"/>
      <c r="B761" s="1007"/>
      <c r="C761" s="214"/>
      <c r="D761" s="215"/>
      <c r="E761" s="157" t="s">
        <v>707</v>
      </c>
      <c r="F761" s="216"/>
      <c r="G761" s="446">
        <v>0</v>
      </c>
      <c r="H761" s="446">
        <v>0</v>
      </c>
      <c r="I761" s="669">
        <v>0</v>
      </c>
      <c r="J761" s="636">
        <v>0</v>
      </c>
      <c r="K761" s="636">
        <v>0</v>
      </c>
      <c r="L761" s="693">
        <v>0</v>
      </c>
      <c r="M761" s="693">
        <v>0</v>
      </c>
      <c r="N761" s="224">
        <f t="shared" si="716"/>
        <v>0</v>
      </c>
    </row>
    <row r="762" spans="1:14" ht="12.75" customHeight="1" outlineLevel="1" x14ac:dyDescent="0.25">
      <c r="A762" s="963"/>
      <c r="B762" s="1008"/>
      <c r="C762" s="394"/>
      <c r="D762" s="395"/>
      <c r="E762" s="396" t="s">
        <v>708</v>
      </c>
      <c r="F762" s="397"/>
      <c r="G762" s="447">
        <v>6595</v>
      </c>
      <c r="H762" s="447">
        <v>6595</v>
      </c>
      <c r="I762" s="671">
        <v>6595</v>
      </c>
      <c r="J762" s="669">
        <v>6595</v>
      </c>
      <c r="K762" s="732">
        <v>6595</v>
      </c>
      <c r="L762" s="732">
        <v>6595</v>
      </c>
      <c r="M762" s="732">
        <v>6595</v>
      </c>
      <c r="N762" s="622">
        <f t="shared" si="716"/>
        <v>0</v>
      </c>
    </row>
    <row r="763" spans="1:14" ht="19.95" customHeight="1" x14ac:dyDescent="0.25">
      <c r="A763" s="949" t="s">
        <v>389</v>
      </c>
      <c r="B763" s="950"/>
      <c r="C763" s="950"/>
      <c r="D763" s="950"/>
      <c r="E763" s="950"/>
      <c r="F763" s="951"/>
      <c r="G763" s="474">
        <f t="shared" ref="G763:M763" si="786">G764</f>
        <v>150000</v>
      </c>
      <c r="H763" s="474">
        <f t="shared" si="786"/>
        <v>150000</v>
      </c>
      <c r="I763" s="551">
        <f t="shared" si="786"/>
        <v>150000</v>
      </c>
      <c r="J763" s="459">
        <f t="shared" si="786"/>
        <v>150000</v>
      </c>
      <c r="K763" s="696">
        <f t="shared" si="786"/>
        <v>150000</v>
      </c>
      <c r="L763" s="696">
        <f t="shared" si="786"/>
        <v>150000</v>
      </c>
      <c r="M763" s="696">
        <f t="shared" si="786"/>
        <v>150000</v>
      </c>
      <c r="N763" s="455">
        <f t="shared" si="716"/>
        <v>0</v>
      </c>
    </row>
    <row r="764" spans="1:14" ht="18" customHeight="1" x14ac:dyDescent="0.25">
      <c r="A764" s="945"/>
      <c r="B764" s="920" t="s">
        <v>395</v>
      </c>
      <c r="C764" s="920"/>
      <c r="D764" s="920"/>
      <c r="E764" s="920"/>
      <c r="F764" s="921"/>
      <c r="G764" s="100">
        <f t="shared" ref="G764:M764" si="787">G765</f>
        <v>150000</v>
      </c>
      <c r="H764" s="100">
        <f t="shared" si="787"/>
        <v>150000</v>
      </c>
      <c r="I764" s="122">
        <f t="shared" si="787"/>
        <v>150000</v>
      </c>
      <c r="J764" s="638">
        <f t="shared" si="787"/>
        <v>150000</v>
      </c>
      <c r="K764" s="697">
        <f t="shared" si="787"/>
        <v>150000</v>
      </c>
      <c r="L764" s="697">
        <f t="shared" si="787"/>
        <v>150000</v>
      </c>
      <c r="M764" s="697">
        <f t="shared" si="787"/>
        <v>150000</v>
      </c>
      <c r="N764" s="235">
        <f t="shared" si="716"/>
        <v>0</v>
      </c>
    </row>
    <row r="765" spans="1:14" ht="12.75" customHeight="1" x14ac:dyDescent="0.25">
      <c r="A765" s="947"/>
      <c r="B765" s="465"/>
      <c r="C765" s="344">
        <v>821</v>
      </c>
      <c r="D765" s="341" t="s">
        <v>840</v>
      </c>
      <c r="E765" s="355" t="s">
        <v>709</v>
      </c>
      <c r="F765" s="343"/>
      <c r="G765" s="339">
        <v>150000</v>
      </c>
      <c r="H765" s="339">
        <v>150000</v>
      </c>
      <c r="I765" s="562">
        <v>150000</v>
      </c>
      <c r="J765" s="230">
        <v>150000</v>
      </c>
      <c r="K765" s="577">
        <v>150000</v>
      </c>
      <c r="L765" s="577">
        <v>150000</v>
      </c>
      <c r="M765" s="577">
        <v>150000</v>
      </c>
      <c r="N765" s="236">
        <f t="shared" si="716"/>
        <v>0</v>
      </c>
    </row>
    <row r="766" spans="1:14" ht="19.95" customHeight="1" outlineLevel="1" x14ac:dyDescent="0.25">
      <c r="A766" s="928" t="s">
        <v>400</v>
      </c>
      <c r="B766" s="929"/>
      <c r="C766" s="929"/>
      <c r="D766" s="929"/>
      <c r="E766" s="929"/>
      <c r="F766" s="930"/>
      <c r="G766" s="431">
        <f t="shared" ref="G766:M766" si="788">G767</f>
        <v>0</v>
      </c>
      <c r="H766" s="431">
        <f t="shared" si="788"/>
        <v>0</v>
      </c>
      <c r="I766" s="573">
        <f t="shared" si="788"/>
        <v>0</v>
      </c>
      <c r="J766" s="652">
        <f t="shared" si="788"/>
        <v>0</v>
      </c>
      <c r="K766" s="715">
        <f t="shared" si="788"/>
        <v>0</v>
      </c>
      <c r="L766" s="715">
        <f t="shared" si="788"/>
        <v>0</v>
      </c>
      <c r="M766" s="715">
        <f t="shared" si="788"/>
        <v>0</v>
      </c>
      <c r="N766" s="607">
        <f t="shared" si="716"/>
        <v>0</v>
      </c>
    </row>
    <row r="767" spans="1:14" ht="18" customHeight="1" outlineLevel="1" x14ac:dyDescent="0.25">
      <c r="A767" s="998"/>
      <c r="B767" s="920" t="s">
        <v>401</v>
      </c>
      <c r="C767" s="920"/>
      <c r="D767" s="920"/>
      <c r="E767" s="920"/>
      <c r="F767" s="921"/>
      <c r="G767" s="100">
        <f t="shared" ref="G767:M767" si="789">G768</f>
        <v>0</v>
      </c>
      <c r="H767" s="100">
        <f t="shared" si="789"/>
        <v>0</v>
      </c>
      <c r="I767" s="122">
        <f t="shared" si="789"/>
        <v>0</v>
      </c>
      <c r="J767" s="638">
        <f t="shared" si="789"/>
        <v>0</v>
      </c>
      <c r="K767" s="697">
        <f t="shared" si="789"/>
        <v>0</v>
      </c>
      <c r="L767" s="697">
        <f t="shared" si="789"/>
        <v>0</v>
      </c>
      <c r="M767" s="697">
        <f t="shared" si="789"/>
        <v>0</v>
      </c>
      <c r="N767" s="235">
        <f t="shared" si="716"/>
        <v>0</v>
      </c>
    </row>
    <row r="768" spans="1:14" outlineLevel="1" x14ac:dyDescent="0.25">
      <c r="A768" s="1000"/>
      <c r="B768" s="465"/>
      <c r="C768" s="340">
        <v>824</v>
      </c>
      <c r="D768" s="338"/>
      <c r="E768" s="355" t="s">
        <v>710</v>
      </c>
      <c r="F768" s="356"/>
      <c r="G768" s="339">
        <f t="shared" ref="G768:M768" si="790">10000-10000</f>
        <v>0</v>
      </c>
      <c r="H768" s="339">
        <f t="shared" si="790"/>
        <v>0</v>
      </c>
      <c r="I768" s="562">
        <f t="shared" si="790"/>
        <v>0</v>
      </c>
      <c r="J768" s="230">
        <f t="shared" si="790"/>
        <v>0</v>
      </c>
      <c r="K768" s="577">
        <f t="shared" si="790"/>
        <v>0</v>
      </c>
      <c r="L768" s="577">
        <f t="shared" si="790"/>
        <v>0</v>
      </c>
      <c r="M768" s="577">
        <f t="shared" si="790"/>
        <v>0</v>
      </c>
      <c r="N768" s="236">
        <f t="shared" si="716"/>
        <v>0</v>
      </c>
    </row>
    <row r="769" spans="1:14" ht="19.95" customHeight="1" x14ac:dyDescent="0.25">
      <c r="A769" s="928" t="s">
        <v>450</v>
      </c>
      <c r="B769" s="929"/>
      <c r="C769" s="929"/>
      <c r="D769" s="929"/>
      <c r="E769" s="929"/>
      <c r="F769" s="930"/>
      <c r="G769" s="337">
        <f t="shared" ref="G769:M769" si="791">G770</f>
        <v>0</v>
      </c>
      <c r="H769" s="337">
        <f t="shared" si="791"/>
        <v>0</v>
      </c>
      <c r="I769" s="559">
        <f t="shared" si="791"/>
        <v>0</v>
      </c>
      <c r="J769" s="642">
        <f t="shared" si="791"/>
        <v>0</v>
      </c>
      <c r="K769" s="704">
        <f t="shared" si="791"/>
        <v>0</v>
      </c>
      <c r="L769" s="704">
        <f t="shared" si="791"/>
        <v>0</v>
      </c>
      <c r="M769" s="704">
        <f t="shared" si="791"/>
        <v>0</v>
      </c>
      <c r="N769" s="600">
        <f t="shared" si="716"/>
        <v>0</v>
      </c>
    </row>
    <row r="770" spans="1:14" ht="18" customHeight="1" x14ac:dyDescent="0.25">
      <c r="A770" s="1031"/>
      <c r="B770" s="920" t="s">
        <v>711</v>
      </c>
      <c r="C770" s="920"/>
      <c r="D770" s="920"/>
      <c r="E770" s="920"/>
      <c r="F770" s="921"/>
      <c r="G770" s="100">
        <f t="shared" ref="G770:M770" si="792">G771</f>
        <v>0</v>
      </c>
      <c r="H770" s="100">
        <f t="shared" si="792"/>
        <v>0</v>
      </c>
      <c r="I770" s="122">
        <f t="shared" si="792"/>
        <v>0</v>
      </c>
      <c r="J770" s="638">
        <f t="shared" si="792"/>
        <v>0</v>
      </c>
      <c r="K770" s="697">
        <f t="shared" si="792"/>
        <v>0</v>
      </c>
      <c r="L770" s="697">
        <f t="shared" si="792"/>
        <v>0</v>
      </c>
      <c r="M770" s="697">
        <f t="shared" si="792"/>
        <v>0</v>
      </c>
      <c r="N770" s="235">
        <f t="shared" si="716"/>
        <v>0</v>
      </c>
    </row>
    <row r="771" spans="1:14" ht="12.75" customHeight="1" x14ac:dyDescent="0.25">
      <c r="A771" s="1032"/>
      <c r="B771" s="398"/>
      <c r="C771" s="340">
        <v>819</v>
      </c>
      <c r="D771" s="338" t="s">
        <v>849</v>
      </c>
      <c r="E771" s="355" t="s">
        <v>712</v>
      </c>
      <c r="F771" s="356"/>
      <c r="G771" s="448">
        <v>0</v>
      </c>
      <c r="H771" s="448">
        <v>0</v>
      </c>
      <c r="I771" s="590">
        <v>0</v>
      </c>
      <c r="J771" s="670">
        <v>0</v>
      </c>
      <c r="K771" s="733">
        <v>0</v>
      </c>
      <c r="L771" s="733">
        <v>0</v>
      </c>
      <c r="M771" s="733">
        <v>0</v>
      </c>
      <c r="N771" s="623">
        <f t="shared" si="716"/>
        <v>0</v>
      </c>
    </row>
    <row r="772" spans="1:14" ht="19.95" customHeight="1" x14ac:dyDescent="0.25">
      <c r="A772" s="928" t="s">
        <v>507</v>
      </c>
      <c r="B772" s="929"/>
      <c r="C772" s="929"/>
      <c r="D772" s="929"/>
      <c r="E772" s="929"/>
      <c r="F772" s="930"/>
      <c r="G772" s="431">
        <f t="shared" ref="G772:M772" si="793">G773</f>
        <v>0</v>
      </c>
      <c r="H772" s="431">
        <f t="shared" si="793"/>
        <v>0</v>
      </c>
      <c r="I772" s="573">
        <f t="shared" si="793"/>
        <v>0</v>
      </c>
      <c r="J772" s="652">
        <f t="shared" si="793"/>
        <v>0</v>
      </c>
      <c r="K772" s="715">
        <f t="shared" si="793"/>
        <v>0</v>
      </c>
      <c r="L772" s="715">
        <f t="shared" si="793"/>
        <v>0</v>
      </c>
      <c r="M772" s="715">
        <f t="shared" si="793"/>
        <v>0</v>
      </c>
      <c r="N772" s="607">
        <f t="shared" si="716"/>
        <v>0</v>
      </c>
    </row>
    <row r="773" spans="1:14" ht="18" customHeight="1" x14ac:dyDescent="0.25">
      <c r="A773" s="945"/>
      <c r="B773" s="920" t="s">
        <v>713</v>
      </c>
      <c r="C773" s="920"/>
      <c r="D773" s="920"/>
      <c r="E773" s="920"/>
      <c r="F773" s="921"/>
      <c r="G773" s="223">
        <f t="shared" ref="G773:M773" si="794">G774</f>
        <v>0</v>
      </c>
      <c r="H773" s="223">
        <f t="shared" si="794"/>
        <v>0</v>
      </c>
      <c r="I773" s="542">
        <f t="shared" si="794"/>
        <v>0</v>
      </c>
      <c r="J773" s="634">
        <f t="shared" si="794"/>
        <v>0</v>
      </c>
      <c r="K773" s="691">
        <f t="shared" si="794"/>
        <v>0</v>
      </c>
      <c r="L773" s="691">
        <f t="shared" si="794"/>
        <v>0</v>
      </c>
      <c r="M773" s="691">
        <f t="shared" si="794"/>
        <v>0</v>
      </c>
      <c r="N773" s="462">
        <f t="shared" si="716"/>
        <v>0</v>
      </c>
    </row>
    <row r="774" spans="1:14" x14ac:dyDescent="0.25">
      <c r="A774" s="947"/>
      <c r="B774" s="364"/>
      <c r="C774" s="340">
        <v>821</v>
      </c>
      <c r="D774" s="361" t="s">
        <v>854</v>
      </c>
      <c r="E774" s="342" t="s">
        <v>714</v>
      </c>
      <c r="F774" s="343"/>
      <c r="G774" s="339">
        <v>0</v>
      </c>
      <c r="H774" s="339">
        <v>0</v>
      </c>
      <c r="I774" s="562">
        <v>0</v>
      </c>
      <c r="J774" s="230"/>
      <c r="K774" s="577"/>
      <c r="L774" s="577"/>
      <c r="M774" s="577"/>
      <c r="N774" s="236">
        <f t="shared" ref="N774:N794" si="795">M774-L774</f>
        <v>0</v>
      </c>
    </row>
    <row r="775" spans="1:14" ht="19.95" customHeight="1" x14ac:dyDescent="0.25">
      <c r="A775" s="928" t="s">
        <v>556</v>
      </c>
      <c r="B775" s="929"/>
      <c r="C775" s="929"/>
      <c r="D775" s="929"/>
      <c r="E775" s="929"/>
      <c r="F775" s="930"/>
      <c r="G775" s="337">
        <f t="shared" ref="G775:M776" si="796">G776</f>
        <v>40000</v>
      </c>
      <c r="H775" s="337">
        <f t="shared" si="796"/>
        <v>40000</v>
      </c>
      <c r="I775" s="559">
        <f t="shared" si="796"/>
        <v>40000</v>
      </c>
      <c r="J775" s="642">
        <f t="shared" si="796"/>
        <v>40000</v>
      </c>
      <c r="K775" s="704">
        <f t="shared" si="796"/>
        <v>40000</v>
      </c>
      <c r="L775" s="704">
        <f t="shared" si="796"/>
        <v>40000</v>
      </c>
      <c r="M775" s="704">
        <f t="shared" si="796"/>
        <v>40000</v>
      </c>
      <c r="N775" s="600">
        <f t="shared" si="795"/>
        <v>0</v>
      </c>
    </row>
    <row r="776" spans="1:14" ht="18" customHeight="1" x14ac:dyDescent="0.25">
      <c r="A776" s="962"/>
      <c r="B776" s="920" t="s">
        <v>715</v>
      </c>
      <c r="C776" s="920"/>
      <c r="D776" s="920"/>
      <c r="E776" s="920"/>
      <c r="F776" s="921"/>
      <c r="G776" s="393">
        <f t="shared" si="796"/>
        <v>40000</v>
      </c>
      <c r="H776" s="393">
        <f t="shared" si="796"/>
        <v>40000</v>
      </c>
      <c r="I776" s="589">
        <f t="shared" si="796"/>
        <v>40000</v>
      </c>
      <c r="J776" s="668">
        <f t="shared" si="796"/>
        <v>40000</v>
      </c>
      <c r="K776" s="731">
        <f t="shared" si="796"/>
        <v>40000</v>
      </c>
      <c r="L776" s="731">
        <f t="shared" si="796"/>
        <v>40000</v>
      </c>
      <c r="M776" s="731">
        <f t="shared" si="796"/>
        <v>40000</v>
      </c>
      <c r="N776" s="621">
        <f t="shared" si="795"/>
        <v>0</v>
      </c>
    </row>
    <row r="777" spans="1:14" ht="12.75" customHeight="1" x14ac:dyDescent="0.25">
      <c r="A777" s="963"/>
      <c r="B777" s="394"/>
      <c r="C777" s="394">
        <v>821</v>
      </c>
      <c r="D777" s="395" t="s">
        <v>857</v>
      </c>
      <c r="E777" s="396" t="s">
        <v>716</v>
      </c>
      <c r="F777" s="397"/>
      <c r="G777" s="447">
        <v>40000</v>
      </c>
      <c r="H777" s="447">
        <v>40000</v>
      </c>
      <c r="I777" s="591">
        <v>40000</v>
      </c>
      <c r="J777" s="671">
        <v>40000</v>
      </c>
      <c r="K777" s="734">
        <v>40000</v>
      </c>
      <c r="L777" s="734">
        <v>40000</v>
      </c>
      <c r="M777" s="734">
        <v>40000</v>
      </c>
      <c r="N777" s="624">
        <f t="shared" si="795"/>
        <v>0</v>
      </c>
    </row>
    <row r="778" spans="1:14" ht="19.95" customHeight="1" x14ac:dyDescent="0.25">
      <c r="A778" s="928" t="s">
        <v>590</v>
      </c>
      <c r="B778" s="929"/>
      <c r="C778" s="929"/>
      <c r="D778" s="929"/>
      <c r="E778" s="929"/>
      <c r="F778" s="930"/>
      <c r="G778" s="431">
        <f t="shared" ref="G778" si="797">G779+G789</f>
        <v>146970</v>
      </c>
      <c r="H778" s="431">
        <f t="shared" ref="H778:I778" si="798">H779+H789</f>
        <v>146970</v>
      </c>
      <c r="I778" s="573">
        <f t="shared" si="798"/>
        <v>146970</v>
      </c>
      <c r="J778" s="652">
        <f t="shared" ref="J778:K778" si="799">J779+J789</f>
        <v>146970</v>
      </c>
      <c r="K778" s="715">
        <f t="shared" si="799"/>
        <v>146970</v>
      </c>
      <c r="L778" s="715">
        <f t="shared" ref="L778" si="800">L779+L789</f>
        <v>146970</v>
      </c>
      <c r="M778" s="715">
        <f t="shared" ref="M778" si="801">M779+M789</f>
        <v>146970</v>
      </c>
      <c r="N778" s="607">
        <f t="shared" si="795"/>
        <v>0</v>
      </c>
    </row>
    <row r="779" spans="1:14" ht="18" customHeight="1" x14ac:dyDescent="0.25">
      <c r="A779" s="945"/>
      <c r="B779" s="920" t="s">
        <v>591</v>
      </c>
      <c r="C779" s="920"/>
      <c r="D779" s="920"/>
      <c r="E779" s="920"/>
      <c r="F779" s="921"/>
      <c r="G779" s="100">
        <f t="shared" ref="G779:M779" si="802">G780</f>
        <v>146970</v>
      </c>
      <c r="H779" s="100">
        <f t="shared" si="802"/>
        <v>146970</v>
      </c>
      <c r="I779" s="122">
        <f t="shared" si="802"/>
        <v>146970</v>
      </c>
      <c r="J779" s="638">
        <f t="shared" si="802"/>
        <v>146970</v>
      </c>
      <c r="K779" s="697">
        <f t="shared" si="802"/>
        <v>146970</v>
      </c>
      <c r="L779" s="697">
        <f t="shared" si="802"/>
        <v>146970</v>
      </c>
      <c r="M779" s="697">
        <f t="shared" si="802"/>
        <v>146970</v>
      </c>
      <c r="N779" s="235">
        <f t="shared" si="795"/>
        <v>0</v>
      </c>
    </row>
    <row r="780" spans="1:14" x14ac:dyDescent="0.25">
      <c r="A780" s="946"/>
      <c r="B780" s="912"/>
      <c r="C780" s="167">
        <v>821</v>
      </c>
      <c r="D780" s="169" t="s">
        <v>858</v>
      </c>
      <c r="E780" s="188" t="s">
        <v>717</v>
      </c>
      <c r="F780" s="171"/>
      <c r="G780" s="96">
        <f t="shared" ref="G780" si="803">SUM(G781:G788)</f>
        <v>146970</v>
      </c>
      <c r="H780" s="96">
        <f t="shared" ref="H780:I780" si="804">SUM(H781:H788)</f>
        <v>146970</v>
      </c>
      <c r="I780" s="1043">
        <f t="shared" si="804"/>
        <v>146970</v>
      </c>
      <c r="J780" s="80">
        <f t="shared" ref="J780:K780" si="805">SUM(J781:J788)</f>
        <v>146970</v>
      </c>
      <c r="K780" s="242">
        <f t="shared" si="805"/>
        <v>146970</v>
      </c>
      <c r="L780" s="242">
        <f t="shared" ref="L780" si="806">SUM(L781:L788)</f>
        <v>146970</v>
      </c>
      <c r="M780" s="242">
        <f t="shared" ref="M780" si="807">SUM(M781:M788)</f>
        <v>146970</v>
      </c>
      <c r="N780" s="227">
        <f t="shared" si="795"/>
        <v>0</v>
      </c>
    </row>
    <row r="781" spans="1:14" outlineLevel="1" x14ac:dyDescent="0.25">
      <c r="A781" s="946"/>
      <c r="B781" s="913"/>
      <c r="C781" s="139"/>
      <c r="D781" s="170"/>
      <c r="E781" s="170" t="s">
        <v>718</v>
      </c>
      <c r="F781" s="142"/>
      <c r="G781" s="95">
        <v>16420</v>
      </c>
      <c r="H781" s="95">
        <v>16420</v>
      </c>
      <c r="I781" s="80">
        <v>16420</v>
      </c>
      <c r="J781" s="80">
        <v>16420</v>
      </c>
      <c r="K781" s="242">
        <v>16420</v>
      </c>
      <c r="L781" s="242">
        <v>16420</v>
      </c>
      <c r="M781" s="242">
        <v>16420</v>
      </c>
      <c r="N781" s="227">
        <f t="shared" si="795"/>
        <v>0</v>
      </c>
    </row>
    <row r="782" spans="1:14" outlineLevel="1" x14ac:dyDescent="0.25">
      <c r="A782" s="946"/>
      <c r="B782" s="913"/>
      <c r="C782" s="139"/>
      <c r="D782" s="141"/>
      <c r="E782" s="141" t="s">
        <v>719</v>
      </c>
      <c r="F782" s="142"/>
      <c r="G782" s="95">
        <v>22380</v>
      </c>
      <c r="H782" s="95">
        <v>22380</v>
      </c>
      <c r="I782" s="82">
        <v>22380</v>
      </c>
      <c r="J782" s="80">
        <v>22380</v>
      </c>
      <c r="K782" s="242">
        <v>22380</v>
      </c>
      <c r="L782" s="242">
        <v>22380</v>
      </c>
      <c r="M782" s="242">
        <v>22380</v>
      </c>
      <c r="N782" s="227">
        <f t="shared" si="795"/>
        <v>0</v>
      </c>
    </row>
    <row r="783" spans="1:14" outlineLevel="1" x14ac:dyDescent="0.25">
      <c r="A783" s="946"/>
      <c r="B783" s="913"/>
      <c r="C783" s="139"/>
      <c r="D783" s="141"/>
      <c r="E783" s="141" t="s">
        <v>720</v>
      </c>
      <c r="F783" s="142"/>
      <c r="G783" s="95">
        <v>8180</v>
      </c>
      <c r="H783" s="95">
        <v>8180</v>
      </c>
      <c r="I783" s="82">
        <v>8180</v>
      </c>
      <c r="J783" s="80">
        <v>8180</v>
      </c>
      <c r="K783" s="242">
        <v>8180</v>
      </c>
      <c r="L783" s="242">
        <v>8180</v>
      </c>
      <c r="M783" s="242">
        <v>8180</v>
      </c>
      <c r="N783" s="227">
        <f t="shared" si="795"/>
        <v>0</v>
      </c>
    </row>
    <row r="784" spans="1:14" outlineLevel="1" x14ac:dyDescent="0.25">
      <c r="A784" s="946"/>
      <c r="B784" s="913"/>
      <c r="C784" s="168"/>
      <c r="D784" s="170"/>
      <c r="E784" s="170" t="s">
        <v>721</v>
      </c>
      <c r="F784" s="171"/>
      <c r="G784" s="94">
        <v>8620</v>
      </c>
      <c r="H784" s="94">
        <v>8620</v>
      </c>
      <c r="I784" s="1043">
        <v>8620</v>
      </c>
      <c r="J784" s="80">
        <v>8620</v>
      </c>
      <c r="K784" s="242">
        <v>8620</v>
      </c>
      <c r="L784" s="242">
        <v>8620</v>
      </c>
      <c r="M784" s="242">
        <v>8620</v>
      </c>
      <c r="N784" s="227">
        <f t="shared" si="795"/>
        <v>0</v>
      </c>
    </row>
    <row r="785" spans="1:14" outlineLevel="1" x14ac:dyDescent="0.25">
      <c r="A785" s="946"/>
      <c r="B785" s="913"/>
      <c r="C785" s="168"/>
      <c r="D785" s="181"/>
      <c r="E785" s="181" t="s">
        <v>722</v>
      </c>
      <c r="F785" s="153"/>
      <c r="G785" s="94">
        <v>46420</v>
      </c>
      <c r="H785" s="94">
        <v>46420</v>
      </c>
      <c r="I785" s="80">
        <v>46420</v>
      </c>
      <c r="J785" s="80">
        <v>46420</v>
      </c>
      <c r="K785" s="242">
        <v>46420</v>
      </c>
      <c r="L785" s="242">
        <v>46420</v>
      </c>
      <c r="M785" s="242">
        <v>46420</v>
      </c>
      <c r="N785" s="227">
        <f t="shared" si="795"/>
        <v>0</v>
      </c>
    </row>
    <row r="786" spans="1:14" outlineLevel="1" x14ac:dyDescent="0.25">
      <c r="A786" s="946"/>
      <c r="B786" s="913"/>
      <c r="C786" s="168"/>
      <c r="D786" s="181"/>
      <c r="E786" s="181" t="s">
        <v>723</v>
      </c>
      <c r="F786" s="142"/>
      <c r="G786" s="94">
        <v>1650</v>
      </c>
      <c r="H786" s="94">
        <v>1650</v>
      </c>
      <c r="I786" s="80">
        <v>1650</v>
      </c>
      <c r="J786" s="80">
        <v>1650</v>
      </c>
      <c r="K786" s="242">
        <v>1650</v>
      </c>
      <c r="L786" s="242">
        <v>1650</v>
      </c>
      <c r="M786" s="242">
        <v>1650</v>
      </c>
      <c r="N786" s="227">
        <f t="shared" si="795"/>
        <v>0</v>
      </c>
    </row>
    <row r="787" spans="1:14" outlineLevel="1" x14ac:dyDescent="0.25">
      <c r="A787" s="946"/>
      <c r="B787" s="913"/>
      <c r="C787" s="168"/>
      <c r="D787" s="181"/>
      <c r="E787" s="181" t="s">
        <v>724</v>
      </c>
      <c r="F787" s="142"/>
      <c r="G787" s="94">
        <v>34900</v>
      </c>
      <c r="H787" s="94">
        <v>34900</v>
      </c>
      <c r="I787" s="80">
        <v>34900</v>
      </c>
      <c r="J787" s="80">
        <v>34900</v>
      </c>
      <c r="K787" s="242">
        <v>34900</v>
      </c>
      <c r="L787" s="242">
        <v>34900</v>
      </c>
      <c r="M787" s="242">
        <v>34900</v>
      </c>
      <c r="N787" s="227">
        <f t="shared" si="795"/>
        <v>0</v>
      </c>
    </row>
    <row r="788" spans="1:14" outlineLevel="1" x14ac:dyDescent="0.25">
      <c r="A788" s="946"/>
      <c r="B788" s="922"/>
      <c r="C788" s="168"/>
      <c r="D788" s="181"/>
      <c r="E788" s="181" t="s">
        <v>725</v>
      </c>
      <c r="F788" s="218"/>
      <c r="G788" s="94">
        <v>8400</v>
      </c>
      <c r="H788" s="94">
        <v>8400</v>
      </c>
      <c r="I788" s="80">
        <v>8400</v>
      </c>
      <c r="J788" s="635">
        <v>8400</v>
      </c>
      <c r="K788" s="692">
        <v>8400</v>
      </c>
      <c r="L788" s="692">
        <v>8400</v>
      </c>
      <c r="M788" s="692">
        <v>8400</v>
      </c>
      <c r="N788" s="226">
        <f t="shared" si="795"/>
        <v>0</v>
      </c>
    </row>
    <row r="789" spans="1:14" ht="18" customHeight="1" x14ac:dyDescent="0.25">
      <c r="A789" s="946"/>
      <c r="B789" s="959" t="s">
        <v>726</v>
      </c>
      <c r="C789" s="960"/>
      <c r="D789" s="960"/>
      <c r="E789" s="960"/>
      <c r="F789" s="961"/>
      <c r="G789" s="99">
        <f t="shared" ref="G789:M789" si="808">G790</f>
        <v>0</v>
      </c>
      <c r="H789" s="99">
        <f t="shared" si="808"/>
        <v>0</v>
      </c>
      <c r="I789" s="571">
        <f t="shared" si="808"/>
        <v>0</v>
      </c>
      <c r="J789" s="650">
        <f t="shared" si="808"/>
        <v>0</v>
      </c>
      <c r="K789" s="713">
        <f t="shared" si="808"/>
        <v>0</v>
      </c>
      <c r="L789" s="713">
        <f t="shared" si="808"/>
        <v>0</v>
      </c>
      <c r="M789" s="713">
        <f t="shared" si="808"/>
        <v>0</v>
      </c>
      <c r="N789" s="233">
        <f t="shared" si="795"/>
        <v>0</v>
      </c>
    </row>
    <row r="790" spans="1:14" x14ac:dyDescent="0.25">
      <c r="A790" s="947"/>
      <c r="B790" s="360"/>
      <c r="C790" s="340">
        <v>819</v>
      </c>
      <c r="D790" s="341" t="s">
        <v>858</v>
      </c>
      <c r="E790" s="355" t="s">
        <v>727</v>
      </c>
      <c r="F790" s="343"/>
      <c r="G790" s="339">
        <v>0</v>
      </c>
      <c r="H790" s="339">
        <v>0</v>
      </c>
      <c r="I790" s="562">
        <v>0</v>
      </c>
      <c r="J790" s="230">
        <v>0</v>
      </c>
      <c r="K790" s="577">
        <v>0</v>
      </c>
      <c r="L790" s="577">
        <v>0</v>
      </c>
      <c r="M790" s="577">
        <v>0</v>
      </c>
      <c r="N790" s="236">
        <f t="shared" si="795"/>
        <v>0</v>
      </c>
    </row>
    <row r="791" spans="1:14" ht="19.95" customHeight="1" x14ac:dyDescent="0.25">
      <c r="A791" s="928" t="s">
        <v>604</v>
      </c>
      <c r="B791" s="929"/>
      <c r="C791" s="929"/>
      <c r="D791" s="929"/>
      <c r="E791" s="929"/>
      <c r="F791" s="930"/>
      <c r="G791" s="337">
        <f t="shared" ref="G791:M791" si="809">G792</f>
        <v>0</v>
      </c>
      <c r="H791" s="337">
        <f t="shared" si="809"/>
        <v>0</v>
      </c>
      <c r="I791" s="559">
        <f t="shared" si="809"/>
        <v>0</v>
      </c>
      <c r="J791" s="642">
        <f t="shared" si="809"/>
        <v>0</v>
      </c>
      <c r="K791" s="704">
        <f t="shared" si="809"/>
        <v>0</v>
      </c>
      <c r="L791" s="704">
        <f t="shared" si="809"/>
        <v>0</v>
      </c>
      <c r="M791" s="704">
        <f t="shared" si="809"/>
        <v>0</v>
      </c>
      <c r="N791" s="600">
        <f t="shared" si="795"/>
        <v>0</v>
      </c>
    </row>
    <row r="792" spans="1:14" ht="18" customHeight="1" x14ac:dyDescent="0.25">
      <c r="A792" s="962"/>
      <c r="B792" s="920" t="s">
        <v>609</v>
      </c>
      <c r="C792" s="920"/>
      <c r="D792" s="920"/>
      <c r="E792" s="920"/>
      <c r="F792" s="921"/>
      <c r="G792" s="223">
        <f t="shared" ref="G792:M792" si="810">G793</f>
        <v>0</v>
      </c>
      <c r="H792" s="223">
        <f t="shared" si="810"/>
        <v>0</v>
      </c>
      <c r="I792" s="542">
        <f t="shared" si="810"/>
        <v>0</v>
      </c>
      <c r="J792" s="634">
        <f t="shared" si="810"/>
        <v>0</v>
      </c>
      <c r="K792" s="691">
        <f t="shared" si="810"/>
        <v>0</v>
      </c>
      <c r="L792" s="691">
        <f t="shared" si="810"/>
        <v>0</v>
      </c>
      <c r="M792" s="691">
        <f t="shared" si="810"/>
        <v>0</v>
      </c>
      <c r="N792" s="462">
        <f t="shared" si="795"/>
        <v>0</v>
      </c>
    </row>
    <row r="793" spans="1:14" ht="13.65" customHeight="1" thickBot="1" x14ac:dyDescent="0.3">
      <c r="A793" s="964"/>
      <c r="B793" s="399"/>
      <c r="C793" s="400">
        <v>819</v>
      </c>
      <c r="D793" s="401" t="s">
        <v>862</v>
      </c>
      <c r="E793" s="402" t="s">
        <v>728</v>
      </c>
      <c r="F793" s="403"/>
      <c r="G793" s="441">
        <v>0</v>
      </c>
      <c r="H793" s="441">
        <v>0</v>
      </c>
      <c r="I793" s="585">
        <v>0</v>
      </c>
      <c r="J793" s="664">
        <v>0</v>
      </c>
      <c r="K793" s="727">
        <v>0</v>
      </c>
      <c r="L793" s="727">
        <v>0</v>
      </c>
      <c r="M793" s="727">
        <v>0</v>
      </c>
      <c r="N793" s="392">
        <f t="shared" si="795"/>
        <v>0</v>
      </c>
    </row>
    <row r="794" spans="1:14" ht="33" customHeight="1" thickTop="1" thickBot="1" x14ac:dyDescent="0.3">
      <c r="A794" s="1028" t="s">
        <v>729</v>
      </c>
      <c r="B794" s="1029"/>
      <c r="C794" s="1029"/>
      <c r="D794" s="1029"/>
      <c r="E794" s="1029"/>
      <c r="F794" s="1030"/>
      <c r="G794" s="129">
        <f t="shared" ref="G794:M794" si="811">G3+G623+G750</f>
        <v>11080839</v>
      </c>
      <c r="H794" s="239">
        <f t="shared" si="811"/>
        <v>11080839</v>
      </c>
      <c r="I794" s="239">
        <f t="shared" si="811"/>
        <v>11125839</v>
      </c>
      <c r="J794" s="672">
        <f t="shared" si="811"/>
        <v>11231886</v>
      </c>
      <c r="K794" s="735">
        <f t="shared" si="811"/>
        <v>11237308</v>
      </c>
      <c r="L794" s="735">
        <f t="shared" si="811"/>
        <v>11452937</v>
      </c>
      <c r="M794" s="735">
        <f t="shared" si="811"/>
        <v>11758946.99</v>
      </c>
      <c r="N794" s="240">
        <f t="shared" si="795"/>
        <v>306009.99000000022</v>
      </c>
    </row>
    <row r="795" spans="1:14" x14ac:dyDescent="0.25">
      <c r="A795" s="219"/>
    </row>
    <row r="796" spans="1:14" ht="24" customHeight="1" x14ac:dyDescent="0.25">
      <c r="A796" s="221" t="s">
        <v>730</v>
      </c>
      <c r="B796" s="221"/>
    </row>
    <row r="797" spans="1:14" x14ac:dyDescent="0.25">
      <c r="A797" s="1027" t="s">
        <v>731</v>
      </c>
      <c r="B797" s="1027"/>
      <c r="C797" s="1027"/>
      <c r="D797" s="1027"/>
      <c r="E797" s="1027"/>
      <c r="F797" s="1027"/>
    </row>
    <row r="798" spans="1:14" x14ac:dyDescent="0.25">
      <c r="A798" s="1026" t="s">
        <v>732</v>
      </c>
      <c r="B798" s="1026"/>
      <c r="C798" s="1026"/>
      <c r="D798" s="1026"/>
      <c r="E798" s="1026"/>
      <c r="F798" s="1026"/>
    </row>
    <row r="799" spans="1:14" x14ac:dyDescent="0.25">
      <c r="A799" s="1025" t="s">
        <v>733</v>
      </c>
      <c r="B799" s="1025"/>
      <c r="C799" s="1025"/>
      <c r="D799" s="1025"/>
      <c r="E799" s="1025"/>
      <c r="F799" s="1025"/>
    </row>
    <row r="800" spans="1:14" x14ac:dyDescent="0.25">
      <c r="A800" s="131"/>
      <c r="E800" s="220"/>
    </row>
    <row r="801" spans="1:14" x14ac:dyDescent="0.25">
      <c r="A801" s="131"/>
      <c r="E801" s="220"/>
    </row>
    <row r="802" spans="1:14" x14ac:dyDescent="0.25">
      <c r="A802" s="131"/>
    </row>
    <row r="803" spans="1:14" hidden="1" x14ac:dyDescent="0.25">
      <c r="A803" s="131"/>
      <c r="N803" s="131" t="s">
        <v>734</v>
      </c>
    </row>
    <row r="804" spans="1:14" hidden="1" x14ac:dyDescent="0.25">
      <c r="A804" s="131"/>
      <c r="N804" s="131" t="s">
        <v>735</v>
      </c>
    </row>
    <row r="805" spans="1:14" hidden="1" x14ac:dyDescent="0.25">
      <c r="A805" s="131"/>
      <c r="N805" s="131" t="s">
        <v>736</v>
      </c>
    </row>
    <row r="806" spans="1:14" hidden="1" x14ac:dyDescent="0.25">
      <c r="A806" s="131"/>
    </row>
    <row r="807" spans="1:14" hidden="1" x14ac:dyDescent="0.25">
      <c r="A807" s="131"/>
      <c r="N807" s="131" t="s">
        <v>737</v>
      </c>
    </row>
    <row r="808" spans="1:14" hidden="1" x14ac:dyDescent="0.25">
      <c r="A808" s="131"/>
    </row>
    <row r="809" spans="1:14" hidden="1" x14ac:dyDescent="0.25">
      <c r="A809" s="131"/>
      <c r="N809" s="131" t="s">
        <v>738</v>
      </c>
    </row>
    <row r="810" spans="1:14" x14ac:dyDescent="0.25">
      <c r="A810" s="131"/>
    </row>
    <row r="811" spans="1:14" x14ac:dyDescent="0.25">
      <c r="A811" s="131"/>
    </row>
    <row r="812" spans="1:14" x14ac:dyDescent="0.25">
      <c r="A812" s="131"/>
    </row>
    <row r="813" spans="1:14" x14ac:dyDescent="0.25">
      <c r="A813" s="131"/>
    </row>
    <row r="814" spans="1:14" x14ac:dyDescent="0.25">
      <c r="A814" s="131"/>
    </row>
    <row r="815" spans="1:14" x14ac:dyDescent="0.25">
      <c r="A815" s="131"/>
    </row>
    <row r="816" spans="1:14" x14ac:dyDescent="0.25">
      <c r="A816" s="131"/>
    </row>
    <row r="817" spans="1:1" x14ac:dyDescent="0.25">
      <c r="A817" s="131"/>
    </row>
    <row r="818" spans="1:1" x14ac:dyDescent="0.25">
      <c r="A818" s="131"/>
    </row>
    <row r="819" spans="1:1" x14ac:dyDescent="0.25">
      <c r="A819" s="131"/>
    </row>
    <row r="820" spans="1:1" x14ac:dyDescent="0.25">
      <c r="A820" s="131"/>
    </row>
    <row r="821" spans="1:1" x14ac:dyDescent="0.25">
      <c r="A821" s="131"/>
    </row>
    <row r="822" spans="1:1" x14ac:dyDescent="0.25">
      <c r="A822" s="131"/>
    </row>
    <row r="823" spans="1:1" x14ac:dyDescent="0.25">
      <c r="A823" s="131"/>
    </row>
    <row r="824" spans="1:1" x14ac:dyDescent="0.25">
      <c r="A824" s="131"/>
    </row>
    <row r="825" spans="1:1" x14ac:dyDescent="0.25">
      <c r="A825" s="131"/>
    </row>
    <row r="826" spans="1:1" x14ac:dyDescent="0.25">
      <c r="A826" s="131"/>
    </row>
    <row r="827" spans="1:1" x14ac:dyDescent="0.25">
      <c r="A827" s="131"/>
    </row>
    <row r="828" spans="1:1" x14ac:dyDescent="0.25">
      <c r="A828" s="131"/>
    </row>
    <row r="829" spans="1:1" x14ac:dyDescent="0.25">
      <c r="A829" s="131"/>
    </row>
    <row r="830" spans="1:1" x14ac:dyDescent="0.25">
      <c r="A830" s="131"/>
    </row>
    <row r="831" spans="1:1" x14ac:dyDescent="0.25">
      <c r="A831" s="131"/>
    </row>
    <row r="832" spans="1:1" x14ac:dyDescent="0.25">
      <c r="A832" s="131"/>
    </row>
    <row r="833" spans="1:1" x14ac:dyDescent="0.25">
      <c r="A833" s="131"/>
    </row>
    <row r="834" spans="1:1" x14ac:dyDescent="0.25">
      <c r="A834" s="131"/>
    </row>
    <row r="835" spans="1:1" x14ac:dyDescent="0.25">
      <c r="A835" s="131"/>
    </row>
    <row r="836" spans="1:1" x14ac:dyDescent="0.25">
      <c r="A836" s="131"/>
    </row>
    <row r="837" spans="1:1" x14ac:dyDescent="0.25">
      <c r="A837" s="131"/>
    </row>
    <row r="838" spans="1:1" x14ac:dyDescent="0.25">
      <c r="A838" s="131"/>
    </row>
    <row r="839" spans="1:1" x14ac:dyDescent="0.25">
      <c r="A839" s="131"/>
    </row>
    <row r="840" spans="1:1" x14ac:dyDescent="0.25">
      <c r="A840" s="131"/>
    </row>
    <row r="841" spans="1:1" x14ac:dyDescent="0.25">
      <c r="A841" s="131"/>
    </row>
    <row r="842" spans="1:1" x14ac:dyDescent="0.25">
      <c r="A842" s="131"/>
    </row>
    <row r="843" spans="1:1" x14ac:dyDescent="0.25">
      <c r="A843" s="131"/>
    </row>
    <row r="844" spans="1:1" x14ac:dyDescent="0.25">
      <c r="A844" s="131"/>
    </row>
    <row r="845" spans="1:1" x14ac:dyDescent="0.25">
      <c r="A845" s="131"/>
    </row>
    <row r="846" spans="1:1" x14ac:dyDescent="0.25">
      <c r="A846" s="131"/>
    </row>
    <row r="847" spans="1:1" x14ac:dyDescent="0.25">
      <c r="A847" s="131"/>
    </row>
    <row r="848" spans="1:1" x14ac:dyDescent="0.25">
      <c r="A848" s="131"/>
    </row>
    <row r="849" spans="1:1" x14ac:dyDescent="0.25">
      <c r="A849" s="131"/>
    </row>
    <row r="850" spans="1:1" x14ac:dyDescent="0.25">
      <c r="A850" s="131"/>
    </row>
    <row r="851" spans="1:1" x14ac:dyDescent="0.25">
      <c r="A851" s="131"/>
    </row>
    <row r="852" spans="1:1" x14ac:dyDescent="0.25">
      <c r="A852" s="131"/>
    </row>
    <row r="853" spans="1:1" x14ac:dyDescent="0.25">
      <c r="A853" s="131"/>
    </row>
    <row r="854" spans="1:1" x14ac:dyDescent="0.25">
      <c r="A854" s="131"/>
    </row>
    <row r="855" spans="1:1" x14ac:dyDescent="0.25">
      <c r="A855" s="131"/>
    </row>
    <row r="856" spans="1:1" x14ac:dyDescent="0.25">
      <c r="A856" s="131"/>
    </row>
    <row r="857" spans="1:1" x14ac:dyDescent="0.25">
      <c r="A857" s="131"/>
    </row>
    <row r="858" spans="1:1" x14ac:dyDescent="0.25">
      <c r="A858" s="131"/>
    </row>
    <row r="859" spans="1:1" x14ac:dyDescent="0.25">
      <c r="A859" s="131"/>
    </row>
    <row r="860" spans="1:1" x14ac:dyDescent="0.25">
      <c r="A860" s="131"/>
    </row>
    <row r="861" spans="1:1" x14ac:dyDescent="0.25">
      <c r="A861" s="131"/>
    </row>
    <row r="862" spans="1:1" x14ac:dyDescent="0.25">
      <c r="A862" s="131"/>
    </row>
    <row r="863" spans="1:1" x14ac:dyDescent="0.25">
      <c r="A863" s="131"/>
    </row>
    <row r="864" spans="1:1" x14ac:dyDescent="0.25">
      <c r="A864" s="131"/>
    </row>
    <row r="865" spans="1:1" x14ac:dyDescent="0.25">
      <c r="A865" s="131"/>
    </row>
    <row r="866" spans="1:1" x14ac:dyDescent="0.25">
      <c r="A866" s="131"/>
    </row>
    <row r="867" spans="1:1" x14ac:dyDescent="0.25">
      <c r="A867" s="131"/>
    </row>
    <row r="868" spans="1:1" x14ac:dyDescent="0.25">
      <c r="A868" s="131"/>
    </row>
    <row r="869" spans="1:1" x14ac:dyDescent="0.25">
      <c r="A869" s="131"/>
    </row>
    <row r="870" spans="1:1" x14ac:dyDescent="0.25">
      <c r="A870" s="131"/>
    </row>
    <row r="871" spans="1:1" x14ac:dyDescent="0.25">
      <c r="A871" s="131"/>
    </row>
    <row r="872" spans="1:1" x14ac:dyDescent="0.25">
      <c r="A872" s="131"/>
    </row>
    <row r="873" spans="1:1" x14ac:dyDescent="0.25">
      <c r="A873" s="131"/>
    </row>
    <row r="874" spans="1:1" x14ac:dyDescent="0.25">
      <c r="A874" s="131"/>
    </row>
    <row r="875" spans="1:1" x14ac:dyDescent="0.25">
      <c r="A875" s="131"/>
    </row>
    <row r="876" spans="1:1" x14ac:dyDescent="0.25">
      <c r="A876" s="131"/>
    </row>
    <row r="877" spans="1:1" x14ac:dyDescent="0.25">
      <c r="A877" s="131"/>
    </row>
    <row r="878" spans="1:1" x14ac:dyDescent="0.25">
      <c r="A878" s="131"/>
    </row>
    <row r="879" spans="1:1" x14ac:dyDescent="0.25">
      <c r="A879" s="131"/>
    </row>
    <row r="880" spans="1:1" x14ac:dyDescent="0.25">
      <c r="A880" s="131"/>
    </row>
    <row r="881" spans="1:1" x14ac:dyDescent="0.25">
      <c r="A881" s="131"/>
    </row>
    <row r="882" spans="1:1" x14ac:dyDescent="0.25">
      <c r="A882" s="131"/>
    </row>
    <row r="883" spans="1:1" x14ac:dyDescent="0.25">
      <c r="A883" s="131"/>
    </row>
    <row r="884" spans="1:1" x14ac:dyDescent="0.25">
      <c r="A884" s="131"/>
    </row>
    <row r="885" spans="1:1" x14ac:dyDescent="0.25">
      <c r="A885" s="131"/>
    </row>
    <row r="886" spans="1:1" x14ac:dyDescent="0.25">
      <c r="A886" s="131"/>
    </row>
    <row r="887" spans="1:1" x14ac:dyDescent="0.25">
      <c r="A887" s="131"/>
    </row>
    <row r="888" spans="1:1" x14ac:dyDescent="0.25">
      <c r="A888" s="131"/>
    </row>
    <row r="889" spans="1:1" x14ac:dyDescent="0.25">
      <c r="A889" s="131"/>
    </row>
    <row r="890" spans="1:1" x14ac:dyDescent="0.25">
      <c r="A890" s="131"/>
    </row>
    <row r="891" spans="1:1" x14ac:dyDescent="0.25">
      <c r="A891" s="131"/>
    </row>
    <row r="892" spans="1:1" x14ac:dyDescent="0.25">
      <c r="A892" s="131"/>
    </row>
    <row r="893" spans="1:1" x14ac:dyDescent="0.25">
      <c r="A893" s="131"/>
    </row>
    <row r="894" spans="1:1" x14ac:dyDescent="0.25">
      <c r="A894" s="131"/>
    </row>
    <row r="895" spans="1:1" x14ac:dyDescent="0.25">
      <c r="A895" s="131"/>
    </row>
    <row r="896" spans="1:1" x14ac:dyDescent="0.25">
      <c r="A896" s="131"/>
    </row>
    <row r="897" spans="1:1" x14ac:dyDescent="0.25">
      <c r="A897" s="131"/>
    </row>
    <row r="898" spans="1:1" x14ac:dyDescent="0.25">
      <c r="A898" s="131"/>
    </row>
    <row r="899" spans="1:1" x14ac:dyDescent="0.25">
      <c r="A899" s="131"/>
    </row>
    <row r="900" spans="1:1" x14ac:dyDescent="0.25">
      <c r="A900" s="131"/>
    </row>
    <row r="901" spans="1:1" x14ac:dyDescent="0.25">
      <c r="A901" s="131"/>
    </row>
    <row r="902" spans="1:1" x14ac:dyDescent="0.25">
      <c r="A902" s="131"/>
    </row>
    <row r="903" spans="1:1" x14ac:dyDescent="0.25">
      <c r="A903" s="131"/>
    </row>
    <row r="904" spans="1:1" x14ac:dyDescent="0.25">
      <c r="A904" s="131"/>
    </row>
    <row r="905" spans="1:1" x14ac:dyDescent="0.25">
      <c r="A905" s="131"/>
    </row>
    <row r="906" spans="1:1" x14ac:dyDescent="0.25">
      <c r="A906" s="131"/>
    </row>
    <row r="907" spans="1:1" x14ac:dyDescent="0.25">
      <c r="A907" s="131"/>
    </row>
    <row r="908" spans="1:1" x14ac:dyDescent="0.25">
      <c r="A908" s="131"/>
    </row>
    <row r="909" spans="1:1" x14ac:dyDescent="0.25">
      <c r="A909" s="131"/>
    </row>
    <row r="910" spans="1:1" x14ac:dyDescent="0.25">
      <c r="A910" s="131"/>
    </row>
    <row r="911" spans="1:1" x14ac:dyDescent="0.25">
      <c r="A911" s="131"/>
    </row>
    <row r="912" spans="1:1" x14ac:dyDescent="0.25">
      <c r="A912" s="131"/>
    </row>
    <row r="913" spans="1:1" x14ac:dyDescent="0.25">
      <c r="A913" s="131"/>
    </row>
    <row r="914" spans="1:1" x14ac:dyDescent="0.25">
      <c r="A914" s="131"/>
    </row>
    <row r="915" spans="1:1" x14ac:dyDescent="0.25">
      <c r="A915" s="131"/>
    </row>
    <row r="916" spans="1:1" x14ac:dyDescent="0.25">
      <c r="A916" s="131"/>
    </row>
    <row r="917" spans="1:1" x14ac:dyDescent="0.25">
      <c r="A917" s="131"/>
    </row>
    <row r="918" spans="1:1" x14ac:dyDescent="0.25">
      <c r="A918" s="131"/>
    </row>
    <row r="919" spans="1:1" x14ac:dyDescent="0.25">
      <c r="A919" s="131"/>
    </row>
    <row r="920" spans="1:1" x14ac:dyDescent="0.25">
      <c r="A920" s="131"/>
    </row>
    <row r="921" spans="1:1" x14ac:dyDescent="0.25">
      <c r="A921" s="131"/>
    </row>
    <row r="922" spans="1:1" x14ac:dyDescent="0.25">
      <c r="A922" s="131"/>
    </row>
    <row r="923" spans="1:1" x14ac:dyDescent="0.25">
      <c r="A923" s="131"/>
    </row>
    <row r="924" spans="1:1" x14ac:dyDescent="0.25">
      <c r="A924" s="131"/>
    </row>
    <row r="925" spans="1:1" x14ac:dyDescent="0.25">
      <c r="A925" s="131"/>
    </row>
    <row r="926" spans="1:1" x14ac:dyDescent="0.25">
      <c r="A926" s="131"/>
    </row>
    <row r="927" spans="1:1" x14ac:dyDescent="0.25">
      <c r="A927" s="131"/>
    </row>
    <row r="928" spans="1:1" x14ac:dyDescent="0.25">
      <c r="A928" s="131"/>
    </row>
    <row r="929" spans="1:1" x14ac:dyDescent="0.25">
      <c r="A929" s="131"/>
    </row>
    <row r="930" spans="1:1" x14ac:dyDescent="0.25">
      <c r="A930" s="131"/>
    </row>
    <row r="931" spans="1:1" x14ac:dyDescent="0.25">
      <c r="A931" s="131"/>
    </row>
    <row r="932" spans="1:1" x14ac:dyDescent="0.25">
      <c r="A932" s="131"/>
    </row>
    <row r="933" spans="1:1" x14ac:dyDescent="0.25">
      <c r="A933" s="131"/>
    </row>
    <row r="934" spans="1:1" x14ac:dyDescent="0.25">
      <c r="A934" s="131"/>
    </row>
    <row r="935" spans="1:1" x14ac:dyDescent="0.25">
      <c r="A935" s="131"/>
    </row>
    <row r="936" spans="1:1" x14ac:dyDescent="0.25">
      <c r="A936" s="131"/>
    </row>
    <row r="937" spans="1:1" x14ac:dyDescent="0.25">
      <c r="A937" s="131"/>
    </row>
    <row r="938" spans="1:1" x14ac:dyDescent="0.25">
      <c r="A938" s="131"/>
    </row>
    <row r="939" spans="1:1" x14ac:dyDescent="0.25">
      <c r="A939" s="131"/>
    </row>
    <row r="940" spans="1:1" x14ac:dyDescent="0.25">
      <c r="A940" s="131"/>
    </row>
    <row r="941" spans="1:1" x14ac:dyDescent="0.25">
      <c r="A941" s="131"/>
    </row>
    <row r="942" spans="1:1" x14ac:dyDescent="0.25">
      <c r="A942" s="131"/>
    </row>
    <row r="943" spans="1:1" x14ac:dyDescent="0.25">
      <c r="A943" s="131"/>
    </row>
    <row r="944" spans="1:1" x14ac:dyDescent="0.25">
      <c r="A944" s="131"/>
    </row>
    <row r="945" spans="1:1" x14ac:dyDescent="0.25">
      <c r="A945" s="131"/>
    </row>
    <row r="946" spans="1:1" x14ac:dyDescent="0.25">
      <c r="A946" s="131"/>
    </row>
    <row r="947" spans="1:1" x14ac:dyDescent="0.25">
      <c r="A947" s="131"/>
    </row>
    <row r="948" spans="1:1" x14ac:dyDescent="0.25">
      <c r="A948" s="131"/>
    </row>
    <row r="949" spans="1:1" x14ac:dyDescent="0.25">
      <c r="A949" s="131"/>
    </row>
    <row r="950" spans="1:1" x14ac:dyDescent="0.25">
      <c r="A950" s="131"/>
    </row>
    <row r="951" spans="1:1" x14ac:dyDescent="0.25">
      <c r="A951" s="131"/>
    </row>
    <row r="952" spans="1:1" x14ac:dyDescent="0.25">
      <c r="A952" s="131"/>
    </row>
    <row r="953" spans="1:1" x14ac:dyDescent="0.25">
      <c r="A953" s="131"/>
    </row>
    <row r="954" spans="1:1" x14ac:dyDescent="0.25">
      <c r="A954" s="131"/>
    </row>
    <row r="955" spans="1:1" x14ac:dyDescent="0.25">
      <c r="A955" s="131"/>
    </row>
    <row r="956" spans="1:1" x14ac:dyDescent="0.25">
      <c r="A956" s="131"/>
    </row>
    <row r="957" spans="1:1" x14ac:dyDescent="0.25">
      <c r="A957" s="131"/>
    </row>
    <row r="958" spans="1:1" x14ac:dyDescent="0.25">
      <c r="A958" s="131"/>
    </row>
    <row r="959" spans="1:1" x14ac:dyDescent="0.25">
      <c r="A959" s="131"/>
    </row>
    <row r="960" spans="1:1" x14ac:dyDescent="0.25">
      <c r="A960" s="131"/>
    </row>
    <row r="961" spans="1:1" x14ac:dyDescent="0.25">
      <c r="A961" s="131"/>
    </row>
    <row r="962" spans="1:1" x14ac:dyDescent="0.25">
      <c r="A962" s="131"/>
    </row>
    <row r="963" spans="1:1" x14ac:dyDescent="0.25">
      <c r="A963" s="131"/>
    </row>
    <row r="964" spans="1:1" x14ac:dyDescent="0.25">
      <c r="A964" s="131"/>
    </row>
    <row r="965" spans="1:1" x14ac:dyDescent="0.25">
      <c r="A965" s="131"/>
    </row>
    <row r="966" spans="1:1" x14ac:dyDescent="0.25">
      <c r="A966" s="131"/>
    </row>
    <row r="967" spans="1:1" x14ac:dyDescent="0.25">
      <c r="A967" s="131"/>
    </row>
    <row r="968" spans="1:1" x14ac:dyDescent="0.25">
      <c r="A968" s="131"/>
    </row>
    <row r="969" spans="1:1" x14ac:dyDescent="0.25">
      <c r="A969" s="131"/>
    </row>
    <row r="970" spans="1:1" x14ac:dyDescent="0.25">
      <c r="A970" s="131"/>
    </row>
    <row r="971" spans="1:1" x14ac:dyDescent="0.25">
      <c r="A971" s="131"/>
    </row>
    <row r="972" spans="1:1" x14ac:dyDescent="0.25">
      <c r="A972" s="131"/>
    </row>
    <row r="973" spans="1:1" x14ac:dyDescent="0.25">
      <c r="A973" s="131"/>
    </row>
    <row r="974" spans="1:1" x14ac:dyDescent="0.25">
      <c r="A974" s="131"/>
    </row>
    <row r="975" spans="1:1" x14ac:dyDescent="0.25">
      <c r="A975" s="131"/>
    </row>
    <row r="976" spans="1:1" x14ac:dyDescent="0.25">
      <c r="A976" s="131"/>
    </row>
    <row r="977" spans="1:1" x14ac:dyDescent="0.25">
      <c r="A977" s="131"/>
    </row>
    <row r="978" spans="1:1" x14ac:dyDescent="0.25">
      <c r="A978" s="131"/>
    </row>
    <row r="979" spans="1:1" x14ac:dyDescent="0.25">
      <c r="A979" s="131"/>
    </row>
    <row r="980" spans="1:1" x14ac:dyDescent="0.25">
      <c r="A980" s="131"/>
    </row>
    <row r="981" spans="1:1" x14ac:dyDescent="0.25">
      <c r="A981" s="131"/>
    </row>
    <row r="982" spans="1:1" x14ac:dyDescent="0.25">
      <c r="A982" s="131"/>
    </row>
    <row r="983" spans="1:1" x14ac:dyDescent="0.25">
      <c r="A983" s="131"/>
    </row>
    <row r="984" spans="1:1" x14ac:dyDescent="0.25">
      <c r="A984" s="131"/>
    </row>
    <row r="985" spans="1:1" x14ac:dyDescent="0.25">
      <c r="A985" s="131"/>
    </row>
    <row r="986" spans="1:1" x14ac:dyDescent="0.25">
      <c r="A986" s="131"/>
    </row>
    <row r="987" spans="1:1" x14ac:dyDescent="0.25">
      <c r="A987" s="131"/>
    </row>
    <row r="988" spans="1:1" x14ac:dyDescent="0.25">
      <c r="A988" s="131"/>
    </row>
    <row r="989" spans="1:1" x14ac:dyDescent="0.25">
      <c r="A989" s="131"/>
    </row>
    <row r="990" spans="1:1" x14ac:dyDescent="0.25">
      <c r="A990" s="131"/>
    </row>
    <row r="991" spans="1:1" x14ac:dyDescent="0.25">
      <c r="A991" s="131"/>
    </row>
    <row r="992" spans="1:1" x14ac:dyDescent="0.25">
      <c r="A992" s="131"/>
    </row>
    <row r="993" spans="1:1" x14ac:dyDescent="0.25">
      <c r="A993" s="131"/>
    </row>
    <row r="994" spans="1:1" x14ac:dyDescent="0.25">
      <c r="A994" s="131"/>
    </row>
    <row r="995" spans="1:1" x14ac:dyDescent="0.25">
      <c r="A995" s="131"/>
    </row>
    <row r="996" spans="1:1" x14ac:dyDescent="0.25">
      <c r="A996" s="131"/>
    </row>
    <row r="997" spans="1:1" x14ac:dyDescent="0.25">
      <c r="A997" s="131"/>
    </row>
    <row r="998" spans="1:1" x14ac:dyDescent="0.25">
      <c r="A998" s="131"/>
    </row>
    <row r="999" spans="1:1" x14ac:dyDescent="0.25">
      <c r="A999" s="131"/>
    </row>
    <row r="1000" spans="1:1" x14ac:dyDescent="0.25">
      <c r="A1000" s="131"/>
    </row>
    <row r="1001" spans="1:1" x14ac:dyDescent="0.25">
      <c r="A1001" s="131"/>
    </row>
    <row r="1002" spans="1:1" x14ac:dyDescent="0.25">
      <c r="A1002" s="131"/>
    </row>
    <row r="1003" spans="1:1" x14ac:dyDescent="0.25">
      <c r="A1003" s="131"/>
    </row>
    <row r="1004" spans="1:1" x14ac:dyDescent="0.25">
      <c r="A1004" s="131"/>
    </row>
    <row r="1005" spans="1:1" x14ac:dyDescent="0.25">
      <c r="A1005" s="131"/>
    </row>
    <row r="1006" spans="1:1" x14ac:dyDescent="0.25">
      <c r="A1006" s="131"/>
    </row>
    <row r="1007" spans="1:1" x14ac:dyDescent="0.25">
      <c r="A1007" s="131"/>
    </row>
    <row r="1008" spans="1:1" x14ac:dyDescent="0.25">
      <c r="A1008" s="131"/>
    </row>
    <row r="1009" spans="1:1" x14ac:dyDescent="0.25">
      <c r="A1009" s="131"/>
    </row>
    <row r="1010" spans="1:1" x14ac:dyDescent="0.25">
      <c r="A1010" s="131"/>
    </row>
    <row r="1011" spans="1:1" x14ac:dyDescent="0.25">
      <c r="A1011" s="131"/>
    </row>
    <row r="1012" spans="1:1" x14ac:dyDescent="0.25">
      <c r="A1012" s="131"/>
    </row>
    <row r="1013" spans="1:1" x14ac:dyDescent="0.25">
      <c r="A1013" s="131"/>
    </row>
    <row r="1014" spans="1:1" x14ac:dyDescent="0.25">
      <c r="A1014" s="131"/>
    </row>
    <row r="1015" spans="1:1" x14ac:dyDescent="0.25">
      <c r="A1015" s="131"/>
    </row>
    <row r="1016" spans="1:1" x14ac:dyDescent="0.25">
      <c r="A1016" s="131"/>
    </row>
    <row r="1017" spans="1:1" x14ac:dyDescent="0.25">
      <c r="A1017" s="131"/>
    </row>
    <row r="1018" spans="1:1" x14ac:dyDescent="0.25">
      <c r="A1018" s="131"/>
    </row>
    <row r="1019" spans="1:1" x14ac:dyDescent="0.25">
      <c r="A1019" s="131"/>
    </row>
    <row r="1020" spans="1:1" x14ac:dyDescent="0.25">
      <c r="A1020" s="131"/>
    </row>
    <row r="1021" spans="1:1" x14ac:dyDescent="0.25">
      <c r="A1021" s="131"/>
    </row>
    <row r="1022" spans="1:1" x14ac:dyDescent="0.25">
      <c r="A1022" s="131"/>
    </row>
    <row r="1023" spans="1:1" x14ac:dyDescent="0.25">
      <c r="A1023" s="131"/>
    </row>
    <row r="1024" spans="1:1" x14ac:dyDescent="0.25">
      <c r="A1024" s="131"/>
    </row>
    <row r="1025" spans="1:1" x14ac:dyDescent="0.25">
      <c r="A1025" s="131"/>
    </row>
    <row r="1026" spans="1:1" x14ac:dyDescent="0.25">
      <c r="A1026" s="131"/>
    </row>
    <row r="1027" spans="1:1" x14ac:dyDescent="0.25">
      <c r="A1027" s="131"/>
    </row>
    <row r="1028" spans="1:1" x14ac:dyDescent="0.25">
      <c r="A1028" s="131"/>
    </row>
    <row r="1029" spans="1:1" x14ac:dyDescent="0.25">
      <c r="A1029" s="131"/>
    </row>
    <row r="1030" spans="1:1" x14ac:dyDescent="0.25">
      <c r="A1030" s="131"/>
    </row>
    <row r="1031" spans="1:1" x14ac:dyDescent="0.25">
      <c r="A1031" s="131"/>
    </row>
    <row r="1032" spans="1:1" x14ac:dyDescent="0.25">
      <c r="A1032" s="131"/>
    </row>
    <row r="1033" spans="1:1" x14ac:dyDescent="0.25">
      <c r="A1033" s="131"/>
    </row>
    <row r="1034" spans="1:1" x14ac:dyDescent="0.25">
      <c r="A1034" s="131"/>
    </row>
    <row r="1035" spans="1:1" x14ac:dyDescent="0.25">
      <c r="A1035" s="131"/>
    </row>
    <row r="1036" spans="1:1" x14ac:dyDescent="0.25">
      <c r="A1036" s="131"/>
    </row>
    <row r="1037" spans="1:1" x14ac:dyDescent="0.25">
      <c r="A1037" s="131"/>
    </row>
    <row r="1038" spans="1:1" x14ac:dyDescent="0.25">
      <c r="A1038" s="131"/>
    </row>
    <row r="1039" spans="1:1" x14ac:dyDescent="0.25">
      <c r="A1039" s="131"/>
    </row>
    <row r="1040" spans="1:1" x14ac:dyDescent="0.25">
      <c r="A1040" s="131"/>
    </row>
    <row r="1041" spans="1:1" x14ac:dyDescent="0.25">
      <c r="A1041" s="131"/>
    </row>
    <row r="1042" spans="1:1" x14ac:dyDescent="0.25">
      <c r="A1042" s="131"/>
    </row>
    <row r="1043" spans="1:1" x14ac:dyDescent="0.25">
      <c r="A1043" s="131"/>
    </row>
    <row r="1044" spans="1:1" x14ac:dyDescent="0.25">
      <c r="A1044" s="131"/>
    </row>
    <row r="1045" spans="1:1" x14ac:dyDescent="0.25">
      <c r="A1045" s="131"/>
    </row>
    <row r="1046" spans="1:1" x14ac:dyDescent="0.25">
      <c r="A1046" s="131"/>
    </row>
    <row r="1047" spans="1:1" x14ac:dyDescent="0.25">
      <c r="A1047" s="131"/>
    </row>
    <row r="1048" spans="1:1" x14ac:dyDescent="0.25">
      <c r="A1048" s="131"/>
    </row>
    <row r="1049" spans="1:1" x14ac:dyDescent="0.25">
      <c r="A1049" s="131"/>
    </row>
    <row r="1050" spans="1:1" x14ac:dyDescent="0.25">
      <c r="A1050" s="131"/>
    </row>
    <row r="1051" spans="1:1" x14ac:dyDescent="0.25">
      <c r="A1051" s="131"/>
    </row>
    <row r="1052" spans="1:1" x14ac:dyDescent="0.25">
      <c r="A1052" s="131"/>
    </row>
    <row r="1053" spans="1:1" x14ac:dyDescent="0.25">
      <c r="A1053" s="131"/>
    </row>
    <row r="1054" spans="1:1" x14ac:dyDescent="0.25">
      <c r="A1054" s="131"/>
    </row>
    <row r="1055" spans="1:1" x14ac:dyDescent="0.25">
      <c r="A1055" s="131"/>
    </row>
    <row r="1056" spans="1:1" x14ac:dyDescent="0.25">
      <c r="A1056" s="131"/>
    </row>
    <row r="1057" spans="1:1" x14ac:dyDescent="0.25">
      <c r="A1057" s="131"/>
    </row>
    <row r="1058" spans="1:1" x14ac:dyDescent="0.25">
      <c r="A1058" s="131"/>
    </row>
    <row r="1059" spans="1:1" x14ac:dyDescent="0.25">
      <c r="A1059" s="131"/>
    </row>
    <row r="1060" spans="1:1" x14ac:dyDescent="0.25">
      <c r="A1060" s="131"/>
    </row>
    <row r="1061" spans="1:1" x14ac:dyDescent="0.25">
      <c r="A1061" s="131"/>
    </row>
    <row r="1062" spans="1:1" x14ac:dyDescent="0.25">
      <c r="A1062" s="131"/>
    </row>
    <row r="1063" spans="1:1" x14ac:dyDescent="0.25">
      <c r="A1063" s="131"/>
    </row>
    <row r="1064" spans="1:1" x14ac:dyDescent="0.25">
      <c r="A1064" s="131"/>
    </row>
    <row r="1065" spans="1:1" x14ac:dyDescent="0.25">
      <c r="A1065" s="131"/>
    </row>
    <row r="1066" spans="1:1" x14ac:dyDescent="0.25">
      <c r="A1066" s="131"/>
    </row>
    <row r="1067" spans="1:1" x14ac:dyDescent="0.25">
      <c r="A1067" s="131"/>
    </row>
    <row r="1068" spans="1:1" x14ac:dyDescent="0.25">
      <c r="A1068" s="131"/>
    </row>
    <row r="1069" spans="1:1" x14ac:dyDescent="0.25">
      <c r="A1069" s="131"/>
    </row>
    <row r="1070" spans="1:1" x14ac:dyDescent="0.25">
      <c r="A1070" s="131"/>
    </row>
    <row r="1071" spans="1:1" x14ac:dyDescent="0.25">
      <c r="A1071" s="131"/>
    </row>
    <row r="1072" spans="1:1" x14ac:dyDescent="0.25">
      <c r="A1072" s="131"/>
    </row>
    <row r="1073" spans="1:1" x14ac:dyDescent="0.25">
      <c r="A1073" s="131"/>
    </row>
    <row r="1074" spans="1:1" x14ac:dyDescent="0.25">
      <c r="A1074" s="131"/>
    </row>
    <row r="1075" spans="1:1" x14ac:dyDescent="0.25">
      <c r="A1075" s="131"/>
    </row>
    <row r="1076" spans="1:1" x14ac:dyDescent="0.25">
      <c r="A1076" s="131"/>
    </row>
    <row r="1077" spans="1:1" x14ac:dyDescent="0.25">
      <c r="A1077" s="131"/>
    </row>
    <row r="1078" spans="1:1" x14ac:dyDescent="0.25">
      <c r="A1078" s="131"/>
    </row>
    <row r="1079" spans="1:1" x14ac:dyDescent="0.25">
      <c r="A1079" s="131"/>
    </row>
    <row r="1080" spans="1:1" x14ac:dyDescent="0.25">
      <c r="A1080" s="131"/>
    </row>
    <row r="1081" spans="1:1" x14ac:dyDescent="0.25">
      <c r="A1081" s="131"/>
    </row>
    <row r="1082" spans="1:1" x14ac:dyDescent="0.25">
      <c r="A1082" s="131"/>
    </row>
    <row r="1083" spans="1:1" x14ac:dyDescent="0.25">
      <c r="A1083" s="131"/>
    </row>
    <row r="1084" spans="1:1" x14ac:dyDescent="0.25">
      <c r="A1084" s="131"/>
    </row>
    <row r="1085" spans="1:1" x14ac:dyDescent="0.25">
      <c r="A1085" s="131"/>
    </row>
    <row r="1086" spans="1:1" x14ac:dyDescent="0.25">
      <c r="A1086" s="131"/>
    </row>
    <row r="1087" spans="1:1" x14ac:dyDescent="0.25">
      <c r="A1087" s="131"/>
    </row>
    <row r="1088" spans="1:1" x14ac:dyDescent="0.25">
      <c r="A1088" s="131"/>
    </row>
    <row r="1089" spans="1:1" x14ac:dyDescent="0.25">
      <c r="A1089" s="131"/>
    </row>
    <row r="1090" spans="1:1" x14ac:dyDescent="0.25">
      <c r="A1090" s="131"/>
    </row>
    <row r="1091" spans="1:1" x14ac:dyDescent="0.25">
      <c r="A1091" s="131"/>
    </row>
    <row r="1092" spans="1:1" x14ac:dyDescent="0.25">
      <c r="A1092" s="131"/>
    </row>
    <row r="1093" spans="1:1" x14ac:dyDescent="0.25">
      <c r="A1093" s="131"/>
    </row>
    <row r="1094" spans="1:1" x14ac:dyDescent="0.25">
      <c r="A1094" s="131"/>
    </row>
    <row r="1095" spans="1:1" x14ac:dyDescent="0.25">
      <c r="A1095" s="131"/>
    </row>
    <row r="1096" spans="1:1" x14ac:dyDescent="0.25">
      <c r="A1096" s="131"/>
    </row>
    <row r="1097" spans="1:1" x14ac:dyDescent="0.25">
      <c r="A1097" s="131"/>
    </row>
    <row r="1098" spans="1:1" x14ac:dyDescent="0.25">
      <c r="A1098" s="131"/>
    </row>
    <row r="1099" spans="1:1" x14ac:dyDescent="0.25">
      <c r="A1099" s="131"/>
    </row>
    <row r="1100" spans="1:1" x14ac:dyDescent="0.25">
      <c r="A1100" s="131"/>
    </row>
    <row r="1101" spans="1:1" x14ac:dyDescent="0.25">
      <c r="A1101" s="131"/>
    </row>
    <row r="1102" spans="1:1" x14ac:dyDescent="0.25">
      <c r="A1102" s="131"/>
    </row>
    <row r="1103" spans="1:1" x14ac:dyDescent="0.25">
      <c r="A1103" s="131"/>
    </row>
    <row r="1104" spans="1:1" x14ac:dyDescent="0.25">
      <c r="A1104" s="131"/>
    </row>
    <row r="1105" spans="1:1" x14ac:dyDescent="0.25">
      <c r="A1105" s="131"/>
    </row>
    <row r="1106" spans="1:1" x14ac:dyDescent="0.25">
      <c r="A1106" s="131"/>
    </row>
    <row r="1107" spans="1:1" x14ac:dyDescent="0.25">
      <c r="A1107" s="131"/>
    </row>
    <row r="1108" spans="1:1" x14ac:dyDescent="0.25">
      <c r="A1108" s="131"/>
    </row>
    <row r="1109" spans="1:1" x14ac:dyDescent="0.25">
      <c r="A1109" s="131"/>
    </row>
    <row r="1110" spans="1:1" x14ac:dyDescent="0.25">
      <c r="A1110" s="131"/>
    </row>
    <row r="1111" spans="1:1" x14ac:dyDescent="0.25">
      <c r="A1111" s="131"/>
    </row>
    <row r="1112" spans="1:1" x14ac:dyDescent="0.25">
      <c r="A1112" s="131"/>
    </row>
    <row r="1113" spans="1:1" x14ac:dyDescent="0.25">
      <c r="A1113" s="131"/>
    </row>
    <row r="1114" spans="1:1" x14ac:dyDescent="0.25">
      <c r="A1114" s="131"/>
    </row>
    <row r="1115" spans="1:1" x14ac:dyDescent="0.25">
      <c r="A1115" s="131"/>
    </row>
    <row r="1116" spans="1:1" x14ac:dyDescent="0.25">
      <c r="A1116" s="131"/>
    </row>
    <row r="1117" spans="1:1" x14ac:dyDescent="0.25">
      <c r="A1117" s="131"/>
    </row>
    <row r="1118" spans="1:1" x14ac:dyDescent="0.25">
      <c r="A1118" s="131"/>
    </row>
    <row r="1119" spans="1:1" x14ac:dyDescent="0.25">
      <c r="A1119" s="131"/>
    </row>
    <row r="1120" spans="1:1" x14ac:dyDescent="0.25">
      <c r="A1120" s="131"/>
    </row>
    <row r="1121" spans="1:1" x14ac:dyDescent="0.25">
      <c r="A1121" s="131"/>
    </row>
    <row r="1122" spans="1:1" x14ac:dyDescent="0.25">
      <c r="A1122" s="131"/>
    </row>
    <row r="1123" spans="1:1" x14ac:dyDescent="0.25">
      <c r="A1123" s="131"/>
    </row>
    <row r="1124" spans="1:1" x14ac:dyDescent="0.25">
      <c r="A1124" s="131"/>
    </row>
    <row r="1125" spans="1:1" x14ac:dyDescent="0.25">
      <c r="A1125" s="131"/>
    </row>
    <row r="1126" spans="1:1" x14ac:dyDescent="0.25">
      <c r="A1126" s="131"/>
    </row>
    <row r="1127" spans="1:1" x14ac:dyDescent="0.25">
      <c r="A1127" s="131"/>
    </row>
    <row r="1128" spans="1:1" x14ac:dyDescent="0.25">
      <c r="A1128" s="131"/>
    </row>
    <row r="1129" spans="1:1" x14ac:dyDescent="0.25">
      <c r="A1129" s="131"/>
    </row>
    <row r="1130" spans="1:1" x14ac:dyDescent="0.25">
      <c r="A1130" s="131"/>
    </row>
    <row r="1131" spans="1:1" x14ac:dyDescent="0.25">
      <c r="A1131" s="131"/>
    </row>
    <row r="1132" spans="1:1" x14ac:dyDescent="0.25">
      <c r="A1132" s="131"/>
    </row>
    <row r="1133" spans="1:1" x14ac:dyDescent="0.25">
      <c r="A1133" s="131"/>
    </row>
    <row r="1134" spans="1:1" x14ac:dyDescent="0.25">
      <c r="A1134" s="131"/>
    </row>
    <row r="1135" spans="1:1" x14ac:dyDescent="0.25">
      <c r="A1135" s="131"/>
    </row>
    <row r="1136" spans="1:1" x14ac:dyDescent="0.25">
      <c r="A1136" s="131"/>
    </row>
    <row r="1137" spans="1:1" x14ac:dyDescent="0.25">
      <c r="A1137" s="131"/>
    </row>
    <row r="1138" spans="1:1" x14ac:dyDescent="0.25">
      <c r="A1138" s="131"/>
    </row>
    <row r="1139" spans="1:1" x14ac:dyDescent="0.25">
      <c r="A1139" s="131"/>
    </row>
    <row r="1140" spans="1:1" x14ac:dyDescent="0.25">
      <c r="A1140" s="131"/>
    </row>
    <row r="1141" spans="1:1" x14ac:dyDescent="0.25">
      <c r="A1141" s="131"/>
    </row>
    <row r="1142" spans="1:1" x14ac:dyDescent="0.25">
      <c r="A1142" s="131"/>
    </row>
    <row r="1143" spans="1:1" x14ac:dyDescent="0.25">
      <c r="A1143" s="131"/>
    </row>
    <row r="1144" spans="1:1" x14ac:dyDescent="0.25">
      <c r="A1144" s="131"/>
    </row>
    <row r="1145" spans="1:1" x14ac:dyDescent="0.25">
      <c r="A1145" s="131"/>
    </row>
    <row r="1146" spans="1:1" x14ac:dyDescent="0.25">
      <c r="A1146" s="131"/>
    </row>
    <row r="1147" spans="1:1" x14ac:dyDescent="0.25">
      <c r="A1147" s="131"/>
    </row>
    <row r="1148" spans="1:1" x14ac:dyDescent="0.25">
      <c r="A1148" s="131"/>
    </row>
    <row r="1149" spans="1:1" x14ac:dyDescent="0.25">
      <c r="A1149" s="131"/>
    </row>
    <row r="1150" spans="1:1" x14ac:dyDescent="0.25">
      <c r="A1150" s="131"/>
    </row>
    <row r="1151" spans="1:1" x14ac:dyDescent="0.25">
      <c r="A1151" s="131"/>
    </row>
    <row r="1152" spans="1:1" x14ac:dyDescent="0.25">
      <c r="A1152" s="131"/>
    </row>
    <row r="1153" spans="1:1" x14ac:dyDescent="0.25">
      <c r="A1153" s="131"/>
    </row>
    <row r="1154" spans="1:1" x14ac:dyDescent="0.25">
      <c r="A1154" s="131"/>
    </row>
    <row r="1155" spans="1:1" x14ac:dyDescent="0.25">
      <c r="A1155" s="131"/>
    </row>
    <row r="1156" spans="1:1" x14ac:dyDescent="0.25">
      <c r="A1156" s="131"/>
    </row>
    <row r="1157" spans="1:1" x14ac:dyDescent="0.25">
      <c r="A1157" s="131"/>
    </row>
    <row r="1158" spans="1:1" x14ac:dyDescent="0.25">
      <c r="A1158" s="131"/>
    </row>
    <row r="1159" spans="1:1" x14ac:dyDescent="0.25">
      <c r="A1159" s="131"/>
    </row>
    <row r="1160" spans="1:1" x14ac:dyDescent="0.25">
      <c r="A1160" s="131"/>
    </row>
    <row r="1161" spans="1:1" x14ac:dyDescent="0.25">
      <c r="A1161" s="131"/>
    </row>
    <row r="1162" spans="1:1" x14ac:dyDescent="0.25">
      <c r="A1162" s="131"/>
    </row>
    <row r="1163" spans="1:1" x14ac:dyDescent="0.25">
      <c r="A1163" s="131"/>
    </row>
    <row r="1164" spans="1:1" x14ac:dyDescent="0.25">
      <c r="A1164" s="131"/>
    </row>
    <row r="1165" spans="1:1" x14ac:dyDescent="0.25">
      <c r="A1165" s="131"/>
    </row>
    <row r="1166" spans="1:1" x14ac:dyDescent="0.25">
      <c r="A1166" s="131"/>
    </row>
    <row r="1167" spans="1:1" x14ac:dyDescent="0.25">
      <c r="A1167" s="131"/>
    </row>
    <row r="1168" spans="1:1" x14ac:dyDescent="0.25">
      <c r="A1168" s="131"/>
    </row>
    <row r="1169" spans="1:1" x14ac:dyDescent="0.25">
      <c r="A1169" s="131"/>
    </row>
    <row r="1170" spans="1:1" x14ac:dyDescent="0.25">
      <c r="A1170" s="131"/>
    </row>
    <row r="1171" spans="1:1" x14ac:dyDescent="0.25">
      <c r="A1171" s="131"/>
    </row>
    <row r="1172" spans="1:1" x14ac:dyDescent="0.25">
      <c r="A1172" s="131"/>
    </row>
    <row r="1173" spans="1:1" x14ac:dyDescent="0.25">
      <c r="A1173" s="131"/>
    </row>
    <row r="1174" spans="1:1" x14ac:dyDescent="0.25">
      <c r="A1174" s="131"/>
    </row>
    <row r="1175" spans="1:1" x14ac:dyDescent="0.25">
      <c r="A1175" s="131"/>
    </row>
    <row r="1176" spans="1:1" x14ac:dyDescent="0.25">
      <c r="A1176" s="131"/>
    </row>
    <row r="1177" spans="1:1" x14ac:dyDescent="0.25">
      <c r="A1177" s="131"/>
    </row>
    <row r="1178" spans="1:1" x14ac:dyDescent="0.25">
      <c r="A1178" s="131"/>
    </row>
    <row r="1179" spans="1:1" x14ac:dyDescent="0.25">
      <c r="A1179" s="131"/>
    </row>
    <row r="1180" spans="1:1" x14ac:dyDescent="0.25">
      <c r="A1180" s="131"/>
    </row>
    <row r="1181" spans="1:1" x14ac:dyDescent="0.25">
      <c r="A1181" s="131"/>
    </row>
    <row r="1182" spans="1:1" x14ac:dyDescent="0.25">
      <c r="A1182" s="131"/>
    </row>
    <row r="1183" spans="1:1" x14ac:dyDescent="0.25">
      <c r="A1183" s="131"/>
    </row>
    <row r="1184" spans="1:1" x14ac:dyDescent="0.25">
      <c r="A1184" s="131"/>
    </row>
    <row r="1185" spans="1:1" x14ac:dyDescent="0.25">
      <c r="A1185" s="131"/>
    </row>
    <row r="1186" spans="1:1" x14ac:dyDescent="0.25">
      <c r="A1186" s="131"/>
    </row>
    <row r="1187" spans="1:1" x14ac:dyDescent="0.25">
      <c r="A1187" s="131"/>
    </row>
    <row r="1188" spans="1:1" x14ac:dyDescent="0.25">
      <c r="A1188" s="131"/>
    </row>
    <row r="1189" spans="1:1" x14ac:dyDescent="0.25">
      <c r="A1189" s="131"/>
    </row>
    <row r="1190" spans="1:1" x14ac:dyDescent="0.25">
      <c r="A1190" s="131"/>
    </row>
    <row r="1191" spans="1:1" x14ac:dyDescent="0.25">
      <c r="A1191" s="131"/>
    </row>
    <row r="1192" spans="1:1" x14ac:dyDescent="0.25">
      <c r="A1192" s="131"/>
    </row>
    <row r="1193" spans="1:1" x14ac:dyDescent="0.25">
      <c r="A1193" s="131"/>
    </row>
    <row r="1194" spans="1:1" x14ac:dyDescent="0.25">
      <c r="A1194" s="131"/>
    </row>
    <row r="1195" spans="1:1" x14ac:dyDescent="0.25">
      <c r="A1195" s="131"/>
    </row>
    <row r="1196" spans="1:1" x14ac:dyDescent="0.25">
      <c r="A1196" s="131"/>
    </row>
    <row r="1197" spans="1:1" x14ac:dyDescent="0.25">
      <c r="A1197" s="131"/>
    </row>
    <row r="1198" spans="1:1" x14ac:dyDescent="0.25">
      <c r="A1198" s="131"/>
    </row>
    <row r="1199" spans="1:1" x14ac:dyDescent="0.25">
      <c r="A1199" s="131"/>
    </row>
    <row r="1200" spans="1:1" x14ac:dyDescent="0.25">
      <c r="A1200" s="131"/>
    </row>
    <row r="1201" spans="1:1" x14ac:dyDescent="0.25">
      <c r="A1201" s="131"/>
    </row>
    <row r="1202" spans="1:1" x14ac:dyDescent="0.25">
      <c r="A1202" s="131"/>
    </row>
    <row r="1203" spans="1:1" x14ac:dyDescent="0.25">
      <c r="A1203" s="131"/>
    </row>
    <row r="1204" spans="1:1" x14ac:dyDescent="0.25">
      <c r="A1204" s="131"/>
    </row>
    <row r="1205" spans="1:1" x14ac:dyDescent="0.25">
      <c r="A1205" s="131"/>
    </row>
    <row r="1206" spans="1:1" x14ac:dyDescent="0.25">
      <c r="A1206" s="131"/>
    </row>
    <row r="1207" spans="1:1" x14ac:dyDescent="0.25">
      <c r="A1207" s="131"/>
    </row>
    <row r="1208" spans="1:1" x14ac:dyDescent="0.25">
      <c r="A1208" s="131"/>
    </row>
    <row r="1209" spans="1:1" x14ac:dyDescent="0.25">
      <c r="A1209" s="131"/>
    </row>
    <row r="1210" spans="1:1" x14ac:dyDescent="0.25">
      <c r="A1210" s="131"/>
    </row>
    <row r="1211" spans="1:1" x14ac:dyDescent="0.25">
      <c r="A1211" s="131"/>
    </row>
    <row r="1212" spans="1:1" x14ac:dyDescent="0.25">
      <c r="A1212" s="131"/>
    </row>
    <row r="1213" spans="1:1" x14ac:dyDescent="0.25">
      <c r="A1213" s="131"/>
    </row>
    <row r="1214" spans="1:1" x14ac:dyDescent="0.25">
      <c r="A1214" s="131"/>
    </row>
    <row r="1215" spans="1:1" x14ac:dyDescent="0.25">
      <c r="A1215" s="131"/>
    </row>
    <row r="1216" spans="1:1" x14ac:dyDescent="0.25">
      <c r="A1216" s="131"/>
    </row>
    <row r="1217" spans="1:1" x14ac:dyDescent="0.25">
      <c r="A1217" s="131"/>
    </row>
    <row r="1218" spans="1:1" x14ac:dyDescent="0.25">
      <c r="A1218" s="131"/>
    </row>
    <row r="1219" spans="1:1" x14ac:dyDescent="0.25">
      <c r="A1219" s="131"/>
    </row>
    <row r="1220" spans="1:1" x14ac:dyDescent="0.25">
      <c r="A1220" s="131"/>
    </row>
    <row r="1221" spans="1:1" x14ac:dyDescent="0.25">
      <c r="A1221" s="131"/>
    </row>
    <row r="1222" spans="1:1" x14ac:dyDescent="0.25">
      <c r="A1222" s="131"/>
    </row>
    <row r="1223" spans="1:1" x14ac:dyDescent="0.25">
      <c r="A1223" s="131"/>
    </row>
    <row r="1224" spans="1:1" x14ac:dyDescent="0.25">
      <c r="A1224" s="131"/>
    </row>
    <row r="1225" spans="1:1" x14ac:dyDescent="0.25">
      <c r="A1225" s="131"/>
    </row>
    <row r="1226" spans="1:1" x14ac:dyDescent="0.25">
      <c r="A1226" s="131"/>
    </row>
    <row r="1227" spans="1:1" x14ac:dyDescent="0.25">
      <c r="A1227" s="131"/>
    </row>
    <row r="1228" spans="1:1" x14ac:dyDescent="0.25">
      <c r="A1228" s="131"/>
    </row>
    <row r="1229" spans="1:1" x14ac:dyDescent="0.25">
      <c r="A1229" s="131"/>
    </row>
    <row r="1230" spans="1:1" x14ac:dyDescent="0.25">
      <c r="A1230" s="131"/>
    </row>
    <row r="1231" spans="1:1" x14ac:dyDescent="0.25">
      <c r="A1231" s="131"/>
    </row>
    <row r="1232" spans="1:1" x14ac:dyDescent="0.25">
      <c r="A1232" s="131"/>
    </row>
    <row r="1233" spans="1:1" x14ac:dyDescent="0.25">
      <c r="A1233" s="131"/>
    </row>
    <row r="1234" spans="1:1" x14ac:dyDescent="0.25">
      <c r="A1234" s="131"/>
    </row>
    <row r="1235" spans="1:1" x14ac:dyDescent="0.25">
      <c r="A1235" s="131"/>
    </row>
    <row r="1236" spans="1:1" x14ac:dyDescent="0.25">
      <c r="A1236" s="131"/>
    </row>
    <row r="1237" spans="1:1" x14ac:dyDescent="0.25">
      <c r="A1237" s="131"/>
    </row>
    <row r="1238" spans="1:1" x14ac:dyDescent="0.25">
      <c r="A1238" s="131"/>
    </row>
    <row r="1239" spans="1:1" x14ac:dyDescent="0.25">
      <c r="A1239" s="131"/>
    </row>
    <row r="1240" spans="1:1" x14ac:dyDescent="0.25">
      <c r="A1240" s="131"/>
    </row>
    <row r="1241" spans="1:1" x14ac:dyDescent="0.25">
      <c r="A1241" s="131"/>
    </row>
    <row r="1242" spans="1:1" x14ac:dyDescent="0.25">
      <c r="A1242" s="131"/>
    </row>
    <row r="1243" spans="1:1" x14ac:dyDescent="0.25">
      <c r="A1243" s="131"/>
    </row>
    <row r="1244" spans="1:1" x14ac:dyDescent="0.25">
      <c r="A1244" s="131"/>
    </row>
    <row r="1245" spans="1:1" x14ac:dyDescent="0.25">
      <c r="A1245" s="131"/>
    </row>
    <row r="1246" spans="1:1" x14ac:dyDescent="0.25">
      <c r="A1246" s="131"/>
    </row>
    <row r="1247" spans="1:1" x14ac:dyDescent="0.25">
      <c r="A1247" s="131"/>
    </row>
    <row r="1248" spans="1:1" x14ac:dyDescent="0.25">
      <c r="A1248" s="131"/>
    </row>
    <row r="1249" spans="1:1" x14ac:dyDescent="0.25">
      <c r="A1249" s="131"/>
    </row>
    <row r="1250" spans="1:1" x14ac:dyDescent="0.25">
      <c r="A1250" s="131"/>
    </row>
    <row r="1251" spans="1:1" x14ac:dyDescent="0.25">
      <c r="A1251" s="131"/>
    </row>
    <row r="1252" spans="1:1" x14ac:dyDescent="0.25">
      <c r="A1252" s="131"/>
    </row>
    <row r="1253" spans="1:1" x14ac:dyDescent="0.25">
      <c r="A1253" s="131"/>
    </row>
    <row r="1254" spans="1:1" x14ac:dyDescent="0.25">
      <c r="A1254" s="131"/>
    </row>
    <row r="1255" spans="1:1" x14ac:dyDescent="0.25">
      <c r="A1255" s="131"/>
    </row>
    <row r="1256" spans="1:1" x14ac:dyDescent="0.25">
      <c r="A1256" s="131"/>
    </row>
    <row r="1257" spans="1:1" x14ac:dyDescent="0.25">
      <c r="A1257" s="131"/>
    </row>
    <row r="1258" spans="1:1" x14ac:dyDescent="0.25">
      <c r="A1258" s="131"/>
    </row>
    <row r="1259" spans="1:1" x14ac:dyDescent="0.25">
      <c r="A1259" s="131"/>
    </row>
    <row r="1260" spans="1:1" x14ac:dyDescent="0.25">
      <c r="A1260" s="131"/>
    </row>
    <row r="1261" spans="1:1" x14ac:dyDescent="0.25">
      <c r="A1261" s="131"/>
    </row>
    <row r="1262" spans="1:1" x14ac:dyDescent="0.25">
      <c r="A1262" s="131"/>
    </row>
    <row r="1263" spans="1:1" x14ac:dyDescent="0.25">
      <c r="A1263" s="131"/>
    </row>
    <row r="1264" spans="1:1" x14ac:dyDescent="0.25">
      <c r="A1264" s="131"/>
    </row>
    <row r="1265" spans="1:1" x14ac:dyDescent="0.25">
      <c r="A1265" s="131"/>
    </row>
    <row r="1266" spans="1:1" x14ac:dyDescent="0.25">
      <c r="A1266" s="131"/>
    </row>
    <row r="1267" spans="1:1" x14ac:dyDescent="0.25">
      <c r="A1267" s="131"/>
    </row>
    <row r="1268" spans="1:1" x14ac:dyDescent="0.25">
      <c r="A1268" s="131"/>
    </row>
    <row r="1269" spans="1:1" x14ac:dyDescent="0.25">
      <c r="A1269" s="131"/>
    </row>
    <row r="1270" spans="1:1" x14ac:dyDescent="0.25">
      <c r="A1270" s="131"/>
    </row>
    <row r="1271" spans="1:1" x14ac:dyDescent="0.25">
      <c r="A1271" s="131"/>
    </row>
    <row r="1272" spans="1:1" x14ac:dyDescent="0.25">
      <c r="A1272" s="131"/>
    </row>
    <row r="1273" spans="1:1" x14ac:dyDescent="0.25">
      <c r="A1273" s="131"/>
    </row>
    <row r="1274" spans="1:1" x14ac:dyDescent="0.25">
      <c r="A1274" s="131"/>
    </row>
    <row r="1275" spans="1:1" x14ac:dyDescent="0.25">
      <c r="A1275" s="131"/>
    </row>
    <row r="1276" spans="1:1" x14ac:dyDescent="0.25">
      <c r="A1276" s="131"/>
    </row>
    <row r="1277" spans="1:1" x14ac:dyDescent="0.25">
      <c r="A1277" s="131"/>
    </row>
    <row r="1278" spans="1:1" x14ac:dyDescent="0.25">
      <c r="A1278" s="131"/>
    </row>
    <row r="1279" spans="1:1" x14ac:dyDescent="0.25">
      <c r="A1279" s="131"/>
    </row>
    <row r="1280" spans="1:1" x14ac:dyDescent="0.25">
      <c r="A1280" s="131"/>
    </row>
    <row r="1281" spans="1:1" x14ac:dyDescent="0.25">
      <c r="A1281" s="131"/>
    </row>
    <row r="1282" spans="1:1" x14ac:dyDescent="0.25">
      <c r="A1282" s="131"/>
    </row>
    <row r="1283" spans="1:1" x14ac:dyDescent="0.25">
      <c r="A1283" s="131"/>
    </row>
    <row r="1284" spans="1:1" x14ac:dyDescent="0.25">
      <c r="A1284" s="131"/>
    </row>
    <row r="1285" spans="1:1" x14ac:dyDescent="0.25">
      <c r="A1285" s="131"/>
    </row>
    <row r="1286" spans="1:1" x14ac:dyDescent="0.25">
      <c r="A1286" s="131"/>
    </row>
    <row r="1287" spans="1:1" x14ac:dyDescent="0.25">
      <c r="A1287" s="131"/>
    </row>
    <row r="1288" spans="1:1" x14ac:dyDescent="0.25">
      <c r="A1288" s="131"/>
    </row>
    <row r="1289" spans="1:1" x14ac:dyDescent="0.25">
      <c r="A1289" s="131"/>
    </row>
    <row r="1290" spans="1:1" x14ac:dyDescent="0.25">
      <c r="A1290" s="131"/>
    </row>
    <row r="1291" spans="1:1" x14ac:dyDescent="0.25">
      <c r="A1291" s="131"/>
    </row>
    <row r="1292" spans="1:1" x14ac:dyDescent="0.25">
      <c r="A1292" s="131"/>
    </row>
    <row r="1293" spans="1:1" x14ac:dyDescent="0.25">
      <c r="A1293" s="131"/>
    </row>
    <row r="1294" spans="1:1" x14ac:dyDescent="0.25">
      <c r="A1294" s="131"/>
    </row>
    <row r="1295" spans="1:1" x14ac:dyDescent="0.25">
      <c r="A1295" s="131"/>
    </row>
    <row r="1296" spans="1:1" x14ac:dyDescent="0.25">
      <c r="A1296" s="131"/>
    </row>
    <row r="1297" spans="1:1" x14ac:dyDescent="0.25">
      <c r="A1297" s="131"/>
    </row>
    <row r="1298" spans="1:1" x14ac:dyDescent="0.25">
      <c r="A1298" s="131"/>
    </row>
    <row r="1299" spans="1:1" x14ac:dyDescent="0.25">
      <c r="A1299" s="131"/>
    </row>
    <row r="1300" spans="1:1" x14ac:dyDescent="0.25">
      <c r="A1300" s="131"/>
    </row>
    <row r="1301" spans="1:1" x14ac:dyDescent="0.25">
      <c r="A1301" s="131"/>
    </row>
    <row r="1302" spans="1:1" x14ac:dyDescent="0.25">
      <c r="A1302" s="131"/>
    </row>
    <row r="1303" spans="1:1" x14ac:dyDescent="0.25">
      <c r="A1303" s="131"/>
    </row>
    <row r="1304" spans="1:1" x14ac:dyDescent="0.25">
      <c r="A1304" s="131"/>
    </row>
    <row r="1305" spans="1:1" x14ac:dyDescent="0.25">
      <c r="A1305" s="131"/>
    </row>
    <row r="1306" spans="1:1" x14ac:dyDescent="0.25">
      <c r="A1306" s="131"/>
    </row>
    <row r="1307" spans="1:1" x14ac:dyDescent="0.25">
      <c r="A1307" s="131"/>
    </row>
    <row r="1308" spans="1:1" x14ac:dyDescent="0.25">
      <c r="A1308" s="131"/>
    </row>
    <row r="1309" spans="1:1" x14ac:dyDescent="0.25">
      <c r="A1309" s="131"/>
    </row>
    <row r="1310" spans="1:1" x14ac:dyDescent="0.25">
      <c r="A1310" s="131"/>
    </row>
    <row r="1311" spans="1:1" x14ac:dyDescent="0.25">
      <c r="A1311" s="131"/>
    </row>
    <row r="1312" spans="1:1" x14ac:dyDescent="0.25">
      <c r="A1312" s="131"/>
    </row>
    <row r="1313" spans="1:1" x14ac:dyDescent="0.25">
      <c r="A1313" s="131"/>
    </row>
    <row r="1314" spans="1:1" x14ac:dyDescent="0.25">
      <c r="A1314" s="131"/>
    </row>
    <row r="1315" spans="1:1" x14ac:dyDescent="0.25">
      <c r="A1315" s="131"/>
    </row>
    <row r="1316" spans="1:1" x14ac:dyDescent="0.25">
      <c r="A1316" s="131"/>
    </row>
    <row r="1317" spans="1:1" x14ac:dyDescent="0.25">
      <c r="A1317" s="131"/>
    </row>
    <row r="1318" spans="1:1" x14ac:dyDescent="0.25">
      <c r="A1318" s="131"/>
    </row>
    <row r="1319" spans="1:1" x14ac:dyDescent="0.25">
      <c r="A1319" s="131"/>
    </row>
    <row r="1320" spans="1:1" x14ac:dyDescent="0.25">
      <c r="A1320" s="131"/>
    </row>
    <row r="1321" spans="1:1" x14ac:dyDescent="0.25">
      <c r="A1321" s="131"/>
    </row>
    <row r="1322" spans="1:1" x14ac:dyDescent="0.25">
      <c r="A1322" s="131"/>
    </row>
    <row r="1323" spans="1:1" x14ac:dyDescent="0.25">
      <c r="A1323" s="131"/>
    </row>
    <row r="1324" spans="1:1" x14ac:dyDescent="0.25">
      <c r="A1324" s="131"/>
    </row>
    <row r="1325" spans="1:1" x14ac:dyDescent="0.25">
      <c r="A1325" s="131"/>
    </row>
    <row r="1326" spans="1:1" x14ac:dyDescent="0.25">
      <c r="A1326" s="131"/>
    </row>
    <row r="1327" spans="1:1" x14ac:dyDescent="0.25">
      <c r="A1327" s="131"/>
    </row>
    <row r="1328" spans="1:1" x14ac:dyDescent="0.25">
      <c r="A1328" s="131"/>
    </row>
    <row r="1329" spans="1:1" x14ac:dyDescent="0.25">
      <c r="A1329" s="131"/>
    </row>
    <row r="1330" spans="1:1" x14ac:dyDescent="0.25">
      <c r="A1330" s="131"/>
    </row>
    <row r="1331" spans="1:1" x14ac:dyDescent="0.25">
      <c r="A1331" s="131"/>
    </row>
    <row r="1332" spans="1:1" x14ac:dyDescent="0.25">
      <c r="A1332" s="131"/>
    </row>
    <row r="1333" spans="1:1" x14ac:dyDescent="0.25">
      <c r="A1333" s="131"/>
    </row>
    <row r="1334" spans="1:1" x14ac:dyDescent="0.25">
      <c r="A1334" s="131"/>
    </row>
    <row r="1335" spans="1:1" x14ac:dyDescent="0.25">
      <c r="A1335" s="131"/>
    </row>
    <row r="1336" spans="1:1" x14ac:dyDescent="0.25">
      <c r="A1336" s="131"/>
    </row>
    <row r="1337" spans="1:1" x14ac:dyDescent="0.25">
      <c r="A1337" s="131"/>
    </row>
    <row r="1338" spans="1:1" x14ac:dyDescent="0.25">
      <c r="A1338" s="131"/>
    </row>
    <row r="1339" spans="1:1" x14ac:dyDescent="0.25">
      <c r="A1339" s="131"/>
    </row>
    <row r="1340" spans="1:1" x14ac:dyDescent="0.25">
      <c r="A1340" s="131"/>
    </row>
    <row r="1341" spans="1:1" x14ac:dyDescent="0.25">
      <c r="A1341" s="131"/>
    </row>
    <row r="1342" spans="1:1" x14ac:dyDescent="0.25">
      <c r="A1342" s="131"/>
    </row>
    <row r="1343" spans="1:1" x14ac:dyDescent="0.25">
      <c r="A1343" s="131"/>
    </row>
    <row r="1344" spans="1:1" x14ac:dyDescent="0.25">
      <c r="A1344" s="131"/>
    </row>
    <row r="1345" spans="1:1" x14ac:dyDescent="0.25">
      <c r="A1345" s="131"/>
    </row>
    <row r="1346" spans="1:1" x14ac:dyDescent="0.25">
      <c r="A1346" s="131"/>
    </row>
    <row r="1347" spans="1:1" x14ac:dyDescent="0.25">
      <c r="A1347" s="131"/>
    </row>
    <row r="1348" spans="1:1" x14ac:dyDescent="0.25">
      <c r="A1348" s="131"/>
    </row>
    <row r="1349" spans="1:1" x14ac:dyDescent="0.25">
      <c r="A1349" s="131"/>
    </row>
    <row r="1350" spans="1:1" x14ac:dyDescent="0.25">
      <c r="A1350" s="131"/>
    </row>
    <row r="1351" spans="1:1" x14ac:dyDescent="0.25">
      <c r="A1351" s="131"/>
    </row>
    <row r="1352" spans="1:1" x14ac:dyDescent="0.25">
      <c r="A1352" s="131"/>
    </row>
    <row r="1353" spans="1:1" x14ac:dyDescent="0.25">
      <c r="A1353" s="131"/>
    </row>
    <row r="1354" spans="1:1" x14ac:dyDescent="0.25">
      <c r="A1354" s="131"/>
    </row>
    <row r="1355" spans="1:1" x14ac:dyDescent="0.25">
      <c r="A1355" s="131"/>
    </row>
    <row r="1356" spans="1:1" x14ac:dyDescent="0.25">
      <c r="A1356" s="131"/>
    </row>
    <row r="1357" spans="1:1" x14ac:dyDescent="0.25">
      <c r="A1357" s="131"/>
    </row>
    <row r="1358" spans="1:1" x14ac:dyDescent="0.25">
      <c r="A1358" s="131"/>
    </row>
    <row r="1359" spans="1:1" x14ac:dyDescent="0.25">
      <c r="A1359" s="131"/>
    </row>
    <row r="1360" spans="1:1" x14ac:dyDescent="0.25">
      <c r="A1360" s="131"/>
    </row>
    <row r="1361" spans="1:1" x14ac:dyDescent="0.25">
      <c r="A1361" s="131"/>
    </row>
    <row r="1362" spans="1:1" x14ac:dyDescent="0.25">
      <c r="A1362" s="131"/>
    </row>
    <row r="1363" spans="1:1" x14ac:dyDescent="0.25">
      <c r="A1363" s="131"/>
    </row>
    <row r="1364" spans="1:1" x14ac:dyDescent="0.25">
      <c r="A1364" s="131"/>
    </row>
    <row r="1365" spans="1:1" x14ac:dyDescent="0.25">
      <c r="A1365" s="131"/>
    </row>
    <row r="1366" spans="1:1" x14ac:dyDescent="0.25">
      <c r="A1366" s="131"/>
    </row>
    <row r="1367" spans="1:1" x14ac:dyDescent="0.25">
      <c r="A1367" s="131"/>
    </row>
    <row r="1368" spans="1:1" x14ac:dyDescent="0.25">
      <c r="A1368" s="131"/>
    </row>
    <row r="1369" spans="1:1" x14ac:dyDescent="0.25">
      <c r="A1369" s="131"/>
    </row>
    <row r="1370" spans="1:1" x14ac:dyDescent="0.25">
      <c r="A1370" s="131"/>
    </row>
    <row r="1371" spans="1:1" x14ac:dyDescent="0.25">
      <c r="A1371" s="131"/>
    </row>
    <row r="1372" spans="1:1" x14ac:dyDescent="0.25">
      <c r="A1372" s="131"/>
    </row>
    <row r="1373" spans="1:1" x14ac:dyDescent="0.25">
      <c r="A1373" s="131"/>
    </row>
    <row r="1374" spans="1:1" x14ac:dyDescent="0.25">
      <c r="A1374" s="131"/>
    </row>
    <row r="1375" spans="1:1" x14ac:dyDescent="0.25">
      <c r="A1375" s="131"/>
    </row>
    <row r="1376" spans="1:1" x14ac:dyDescent="0.25">
      <c r="A1376" s="131"/>
    </row>
    <row r="1377" spans="1:1" x14ac:dyDescent="0.25">
      <c r="A1377" s="131"/>
    </row>
    <row r="1378" spans="1:1" x14ac:dyDescent="0.25">
      <c r="A1378" s="131"/>
    </row>
    <row r="1379" spans="1:1" x14ac:dyDescent="0.25">
      <c r="A1379" s="131"/>
    </row>
    <row r="1380" spans="1:1" x14ac:dyDescent="0.25">
      <c r="A1380" s="131"/>
    </row>
    <row r="1381" spans="1:1" x14ac:dyDescent="0.25">
      <c r="A1381" s="131"/>
    </row>
    <row r="1382" spans="1:1" x14ac:dyDescent="0.25">
      <c r="A1382" s="131"/>
    </row>
    <row r="1383" spans="1:1" x14ac:dyDescent="0.25">
      <c r="A1383" s="131"/>
    </row>
    <row r="1384" spans="1:1" x14ac:dyDescent="0.25">
      <c r="A1384" s="131"/>
    </row>
    <row r="1385" spans="1:1" x14ac:dyDescent="0.25">
      <c r="A1385" s="131"/>
    </row>
    <row r="1386" spans="1:1" x14ac:dyDescent="0.25">
      <c r="A1386" s="131"/>
    </row>
    <row r="1387" spans="1:1" x14ac:dyDescent="0.25">
      <c r="A1387" s="131"/>
    </row>
    <row r="1388" spans="1:1" x14ac:dyDescent="0.25">
      <c r="A1388" s="131"/>
    </row>
    <row r="1389" spans="1:1" x14ac:dyDescent="0.25">
      <c r="A1389" s="131"/>
    </row>
    <row r="1390" spans="1:1" x14ac:dyDescent="0.25">
      <c r="A1390" s="131"/>
    </row>
    <row r="1391" spans="1:1" x14ac:dyDescent="0.25">
      <c r="A1391" s="131"/>
    </row>
    <row r="1392" spans="1:1" x14ac:dyDescent="0.25">
      <c r="A1392" s="131"/>
    </row>
    <row r="1393" spans="1:1" x14ac:dyDescent="0.25">
      <c r="A1393" s="131"/>
    </row>
    <row r="1394" spans="1:1" x14ac:dyDescent="0.25">
      <c r="A1394" s="131"/>
    </row>
    <row r="1395" spans="1:1" x14ac:dyDescent="0.25">
      <c r="A1395" s="131"/>
    </row>
    <row r="1396" spans="1:1" x14ac:dyDescent="0.25">
      <c r="A1396" s="131"/>
    </row>
    <row r="1397" spans="1:1" x14ac:dyDescent="0.25">
      <c r="A1397" s="131"/>
    </row>
    <row r="1398" spans="1:1" x14ac:dyDescent="0.25">
      <c r="A1398" s="131"/>
    </row>
    <row r="1399" spans="1:1" x14ac:dyDescent="0.25">
      <c r="A1399" s="131"/>
    </row>
    <row r="1400" spans="1:1" x14ac:dyDescent="0.25">
      <c r="A1400" s="131"/>
    </row>
    <row r="1401" spans="1:1" x14ac:dyDescent="0.25">
      <c r="A1401" s="131"/>
    </row>
    <row r="1402" spans="1:1" x14ac:dyDescent="0.25">
      <c r="A1402" s="131"/>
    </row>
    <row r="1403" spans="1:1" x14ac:dyDescent="0.25">
      <c r="A1403" s="131"/>
    </row>
    <row r="1404" spans="1:1" x14ac:dyDescent="0.25">
      <c r="A1404" s="131"/>
    </row>
    <row r="1405" spans="1:1" x14ac:dyDescent="0.25">
      <c r="A1405" s="131"/>
    </row>
    <row r="1406" spans="1:1" x14ac:dyDescent="0.25">
      <c r="A1406" s="131"/>
    </row>
    <row r="1407" spans="1:1" x14ac:dyDescent="0.25">
      <c r="A1407" s="131"/>
    </row>
    <row r="1408" spans="1:1" x14ac:dyDescent="0.25">
      <c r="A1408" s="131"/>
    </row>
    <row r="1409" spans="1:1" x14ac:dyDescent="0.25">
      <c r="A1409" s="131"/>
    </row>
    <row r="1410" spans="1:1" x14ac:dyDescent="0.25">
      <c r="A1410" s="131"/>
    </row>
    <row r="1411" spans="1:1" x14ac:dyDescent="0.25">
      <c r="A1411" s="131"/>
    </row>
    <row r="1412" spans="1:1" x14ac:dyDescent="0.25">
      <c r="A1412" s="131"/>
    </row>
    <row r="1413" spans="1:1" x14ac:dyDescent="0.25">
      <c r="A1413" s="131"/>
    </row>
    <row r="1414" spans="1:1" x14ac:dyDescent="0.25">
      <c r="A1414" s="131"/>
    </row>
    <row r="1415" spans="1:1" x14ac:dyDescent="0.25">
      <c r="A1415" s="131"/>
    </row>
    <row r="1416" spans="1:1" x14ac:dyDescent="0.25">
      <c r="A1416" s="131"/>
    </row>
    <row r="1417" spans="1:1" x14ac:dyDescent="0.25">
      <c r="A1417" s="131"/>
    </row>
    <row r="1418" spans="1:1" x14ac:dyDescent="0.25">
      <c r="A1418" s="131"/>
    </row>
    <row r="1419" spans="1:1" x14ac:dyDescent="0.25">
      <c r="A1419" s="131"/>
    </row>
    <row r="1420" spans="1:1" x14ac:dyDescent="0.25">
      <c r="A1420" s="131"/>
    </row>
    <row r="1421" spans="1:1" x14ac:dyDescent="0.25">
      <c r="A1421" s="131"/>
    </row>
    <row r="1422" spans="1:1" x14ac:dyDescent="0.25">
      <c r="A1422" s="131"/>
    </row>
    <row r="1423" spans="1:1" x14ac:dyDescent="0.25">
      <c r="A1423" s="131"/>
    </row>
    <row r="1424" spans="1:1" x14ac:dyDescent="0.25">
      <c r="A1424" s="131"/>
    </row>
    <row r="1425" spans="1:1" x14ac:dyDescent="0.25">
      <c r="A1425" s="131"/>
    </row>
    <row r="1426" spans="1:1" x14ac:dyDescent="0.25">
      <c r="A1426" s="131"/>
    </row>
    <row r="1427" spans="1:1" x14ac:dyDescent="0.25">
      <c r="A1427" s="131"/>
    </row>
    <row r="1428" spans="1:1" x14ac:dyDescent="0.25">
      <c r="A1428" s="131"/>
    </row>
    <row r="1429" spans="1:1" x14ac:dyDescent="0.25">
      <c r="A1429" s="131"/>
    </row>
    <row r="1430" spans="1:1" x14ac:dyDescent="0.25">
      <c r="A1430" s="131"/>
    </row>
    <row r="1431" spans="1:1" x14ac:dyDescent="0.25">
      <c r="A1431" s="131"/>
    </row>
    <row r="1432" spans="1:1" x14ac:dyDescent="0.25">
      <c r="A1432" s="131"/>
    </row>
    <row r="1433" spans="1:1" x14ac:dyDescent="0.25">
      <c r="A1433" s="131"/>
    </row>
    <row r="1434" spans="1:1" x14ac:dyDescent="0.25">
      <c r="A1434" s="131"/>
    </row>
    <row r="1435" spans="1:1" x14ac:dyDescent="0.25">
      <c r="A1435" s="131"/>
    </row>
    <row r="1436" spans="1:1" x14ac:dyDescent="0.25">
      <c r="A1436" s="131"/>
    </row>
    <row r="1437" spans="1:1" x14ac:dyDescent="0.25">
      <c r="A1437" s="131"/>
    </row>
    <row r="1438" spans="1:1" x14ac:dyDescent="0.25">
      <c r="A1438" s="131"/>
    </row>
    <row r="1439" spans="1:1" x14ac:dyDescent="0.25">
      <c r="A1439" s="131"/>
    </row>
    <row r="1440" spans="1:1" x14ac:dyDescent="0.25">
      <c r="A1440" s="131"/>
    </row>
    <row r="1441" spans="1:1" x14ac:dyDescent="0.25">
      <c r="A1441" s="131"/>
    </row>
    <row r="1442" spans="1:1" x14ac:dyDescent="0.25">
      <c r="A1442" s="131"/>
    </row>
    <row r="1443" spans="1:1" x14ac:dyDescent="0.25">
      <c r="A1443" s="131"/>
    </row>
    <row r="1444" spans="1:1" x14ac:dyDescent="0.25">
      <c r="A1444" s="131"/>
    </row>
    <row r="1445" spans="1:1" x14ac:dyDescent="0.25">
      <c r="A1445" s="131"/>
    </row>
    <row r="1446" spans="1:1" x14ac:dyDescent="0.25">
      <c r="A1446" s="131"/>
    </row>
    <row r="1447" spans="1:1" x14ac:dyDescent="0.25">
      <c r="A1447" s="131"/>
    </row>
    <row r="1448" spans="1:1" x14ac:dyDescent="0.25">
      <c r="A1448" s="131"/>
    </row>
    <row r="1449" spans="1:1" x14ac:dyDescent="0.25">
      <c r="A1449" s="131"/>
    </row>
    <row r="1450" spans="1:1" x14ac:dyDescent="0.25">
      <c r="A1450" s="131"/>
    </row>
    <row r="1451" spans="1:1" x14ac:dyDescent="0.25">
      <c r="A1451" s="131"/>
    </row>
    <row r="1452" spans="1:1" x14ac:dyDescent="0.25">
      <c r="A1452" s="131"/>
    </row>
    <row r="1453" spans="1:1" x14ac:dyDescent="0.25">
      <c r="A1453" s="131"/>
    </row>
    <row r="1454" spans="1:1" x14ac:dyDescent="0.25">
      <c r="A1454" s="131"/>
    </row>
    <row r="1455" spans="1:1" x14ac:dyDescent="0.25">
      <c r="A1455" s="131"/>
    </row>
    <row r="1456" spans="1:1" x14ac:dyDescent="0.25">
      <c r="A1456" s="131"/>
    </row>
    <row r="1457" spans="1:1" x14ac:dyDescent="0.25">
      <c r="A1457" s="131"/>
    </row>
    <row r="1458" spans="1:1" x14ac:dyDescent="0.25">
      <c r="A1458" s="131"/>
    </row>
    <row r="1459" spans="1:1" x14ac:dyDescent="0.25">
      <c r="A1459" s="131"/>
    </row>
    <row r="1460" spans="1:1" x14ac:dyDescent="0.25">
      <c r="A1460" s="131"/>
    </row>
    <row r="1461" spans="1:1" x14ac:dyDescent="0.25">
      <c r="A1461" s="131"/>
    </row>
    <row r="1462" spans="1:1" x14ac:dyDescent="0.25">
      <c r="A1462" s="131"/>
    </row>
    <row r="1463" spans="1:1" x14ac:dyDescent="0.25">
      <c r="A1463" s="131"/>
    </row>
    <row r="1464" spans="1:1" x14ac:dyDescent="0.25">
      <c r="A1464" s="131"/>
    </row>
    <row r="1465" spans="1:1" x14ac:dyDescent="0.25">
      <c r="A1465" s="131"/>
    </row>
    <row r="1466" spans="1:1" x14ac:dyDescent="0.25">
      <c r="A1466" s="131"/>
    </row>
    <row r="1467" spans="1:1" x14ac:dyDescent="0.25">
      <c r="A1467" s="131"/>
    </row>
    <row r="1468" spans="1:1" x14ac:dyDescent="0.25">
      <c r="A1468" s="131"/>
    </row>
    <row r="1469" spans="1:1" x14ac:dyDescent="0.25">
      <c r="A1469" s="131"/>
    </row>
    <row r="1470" spans="1:1" x14ac:dyDescent="0.25">
      <c r="A1470" s="131"/>
    </row>
    <row r="1471" spans="1:1" x14ac:dyDescent="0.25">
      <c r="A1471" s="131"/>
    </row>
    <row r="1472" spans="1:1" x14ac:dyDescent="0.25">
      <c r="A1472" s="131"/>
    </row>
    <row r="1473" spans="1:1" x14ac:dyDescent="0.25">
      <c r="A1473" s="131"/>
    </row>
    <row r="1474" spans="1:1" x14ac:dyDescent="0.25">
      <c r="A1474" s="131"/>
    </row>
    <row r="1475" spans="1:1" x14ac:dyDescent="0.25">
      <c r="A1475" s="131"/>
    </row>
    <row r="1476" spans="1:1" x14ac:dyDescent="0.25">
      <c r="A1476" s="131"/>
    </row>
    <row r="1477" spans="1:1" x14ac:dyDescent="0.25">
      <c r="A1477" s="131"/>
    </row>
    <row r="1478" spans="1:1" x14ac:dyDescent="0.25">
      <c r="A1478" s="131"/>
    </row>
    <row r="1479" spans="1:1" x14ac:dyDescent="0.25">
      <c r="A1479" s="131"/>
    </row>
    <row r="1480" spans="1:1" x14ac:dyDescent="0.25">
      <c r="A1480" s="131"/>
    </row>
    <row r="1481" spans="1:1" x14ac:dyDescent="0.25">
      <c r="A1481" s="131"/>
    </row>
    <row r="1482" spans="1:1" x14ac:dyDescent="0.25">
      <c r="A1482" s="131"/>
    </row>
    <row r="1483" spans="1:1" x14ac:dyDescent="0.25">
      <c r="A1483" s="131"/>
    </row>
    <row r="1484" spans="1:1" x14ac:dyDescent="0.25">
      <c r="A1484" s="131"/>
    </row>
    <row r="1485" spans="1:1" x14ac:dyDescent="0.25">
      <c r="A1485" s="131"/>
    </row>
    <row r="1486" spans="1:1" x14ac:dyDescent="0.25">
      <c r="A1486" s="131"/>
    </row>
    <row r="1487" spans="1:1" x14ac:dyDescent="0.25">
      <c r="A1487" s="131"/>
    </row>
    <row r="1488" spans="1:1" x14ac:dyDescent="0.25">
      <c r="A1488" s="131"/>
    </row>
    <row r="1489" spans="1:1" x14ac:dyDescent="0.25">
      <c r="A1489" s="131"/>
    </row>
    <row r="1490" spans="1:1" x14ac:dyDescent="0.25">
      <c r="A1490" s="131"/>
    </row>
    <row r="1491" spans="1:1" x14ac:dyDescent="0.25">
      <c r="A1491" s="131"/>
    </row>
    <row r="1492" spans="1:1" x14ac:dyDescent="0.25">
      <c r="A1492" s="131"/>
    </row>
    <row r="1493" spans="1:1" x14ac:dyDescent="0.25">
      <c r="A1493" s="131"/>
    </row>
    <row r="1494" spans="1:1" x14ac:dyDescent="0.25">
      <c r="A1494" s="131"/>
    </row>
    <row r="1495" spans="1:1" x14ac:dyDescent="0.25">
      <c r="A1495" s="131"/>
    </row>
    <row r="1496" spans="1:1" x14ac:dyDescent="0.25">
      <c r="A1496" s="131"/>
    </row>
    <row r="1497" spans="1:1" x14ac:dyDescent="0.25">
      <c r="A1497" s="131"/>
    </row>
    <row r="1498" spans="1:1" x14ac:dyDescent="0.25">
      <c r="A1498" s="131"/>
    </row>
    <row r="1499" spans="1:1" x14ac:dyDescent="0.25">
      <c r="A1499" s="131"/>
    </row>
    <row r="1500" spans="1:1" x14ac:dyDescent="0.25">
      <c r="A1500" s="131"/>
    </row>
    <row r="1501" spans="1:1" x14ac:dyDescent="0.25">
      <c r="A1501" s="131"/>
    </row>
    <row r="1502" spans="1:1" x14ac:dyDescent="0.25">
      <c r="A1502" s="131"/>
    </row>
    <row r="1503" spans="1:1" x14ac:dyDescent="0.25">
      <c r="A1503" s="131"/>
    </row>
    <row r="1504" spans="1:1" x14ac:dyDescent="0.25">
      <c r="A1504" s="131"/>
    </row>
    <row r="1505" spans="1:1" x14ac:dyDescent="0.25">
      <c r="A1505" s="131"/>
    </row>
    <row r="1506" spans="1:1" x14ac:dyDescent="0.25">
      <c r="A1506" s="131"/>
    </row>
    <row r="1507" spans="1:1" x14ac:dyDescent="0.25">
      <c r="A1507" s="131"/>
    </row>
    <row r="1508" spans="1:1" x14ac:dyDescent="0.25">
      <c r="A1508" s="131"/>
    </row>
    <row r="1509" spans="1:1" x14ac:dyDescent="0.25">
      <c r="A1509" s="131"/>
    </row>
    <row r="1510" spans="1:1" x14ac:dyDescent="0.25">
      <c r="A1510" s="131"/>
    </row>
    <row r="1511" spans="1:1" x14ac:dyDescent="0.25">
      <c r="A1511" s="131"/>
    </row>
    <row r="1512" spans="1:1" x14ac:dyDescent="0.25">
      <c r="A1512" s="131"/>
    </row>
    <row r="1513" spans="1:1" x14ac:dyDescent="0.25">
      <c r="A1513" s="131"/>
    </row>
    <row r="1514" spans="1:1" x14ac:dyDescent="0.25">
      <c r="A1514" s="131"/>
    </row>
    <row r="1515" spans="1:1" x14ac:dyDescent="0.25">
      <c r="A1515" s="131"/>
    </row>
    <row r="1516" spans="1:1" x14ac:dyDescent="0.25">
      <c r="A1516" s="131"/>
    </row>
    <row r="1517" spans="1:1" x14ac:dyDescent="0.25">
      <c r="A1517" s="131"/>
    </row>
    <row r="1518" spans="1:1" x14ac:dyDescent="0.25">
      <c r="A1518" s="131"/>
    </row>
    <row r="1519" spans="1:1" x14ac:dyDescent="0.25">
      <c r="A1519" s="131"/>
    </row>
    <row r="1520" spans="1:1" x14ac:dyDescent="0.25">
      <c r="A1520" s="131"/>
    </row>
    <row r="1521" spans="1:1" x14ac:dyDescent="0.25">
      <c r="A1521" s="131"/>
    </row>
    <row r="1522" spans="1:1" x14ac:dyDescent="0.25">
      <c r="A1522" s="131"/>
    </row>
    <row r="1523" spans="1:1" x14ac:dyDescent="0.25">
      <c r="A1523" s="131"/>
    </row>
    <row r="1524" spans="1:1" x14ac:dyDescent="0.25">
      <c r="A1524" s="131"/>
    </row>
    <row r="1525" spans="1:1" x14ac:dyDescent="0.25">
      <c r="A1525" s="131"/>
    </row>
    <row r="1526" spans="1:1" x14ac:dyDescent="0.25">
      <c r="A1526" s="131"/>
    </row>
    <row r="1527" spans="1:1" x14ac:dyDescent="0.25">
      <c r="A1527" s="131"/>
    </row>
    <row r="1528" spans="1:1" x14ac:dyDescent="0.25">
      <c r="A1528" s="131"/>
    </row>
    <row r="1529" spans="1:1" x14ac:dyDescent="0.25">
      <c r="A1529" s="131"/>
    </row>
    <row r="1530" spans="1:1" x14ac:dyDescent="0.25">
      <c r="A1530" s="131"/>
    </row>
    <row r="1531" spans="1:1" x14ac:dyDescent="0.25">
      <c r="A1531" s="131"/>
    </row>
    <row r="1532" spans="1:1" x14ac:dyDescent="0.25">
      <c r="A1532" s="131"/>
    </row>
    <row r="1533" spans="1:1" x14ac:dyDescent="0.25">
      <c r="A1533" s="131"/>
    </row>
    <row r="1534" spans="1:1" x14ac:dyDescent="0.25">
      <c r="A1534" s="131"/>
    </row>
    <row r="1535" spans="1:1" x14ac:dyDescent="0.25">
      <c r="A1535" s="131"/>
    </row>
    <row r="1536" spans="1:1" x14ac:dyDescent="0.25">
      <c r="A1536" s="131"/>
    </row>
    <row r="1537" spans="1:1" x14ac:dyDescent="0.25">
      <c r="A1537" s="131"/>
    </row>
    <row r="1538" spans="1:1" x14ac:dyDescent="0.25">
      <c r="A1538" s="131"/>
    </row>
    <row r="1539" spans="1:1" x14ac:dyDescent="0.25">
      <c r="A1539" s="131"/>
    </row>
    <row r="1540" spans="1:1" x14ac:dyDescent="0.25">
      <c r="A1540" s="131"/>
    </row>
    <row r="1541" spans="1:1" x14ac:dyDescent="0.25">
      <c r="A1541" s="131"/>
    </row>
    <row r="1542" spans="1:1" x14ac:dyDescent="0.25">
      <c r="A1542" s="131"/>
    </row>
    <row r="1543" spans="1:1" x14ac:dyDescent="0.25">
      <c r="A1543" s="131"/>
    </row>
    <row r="1544" spans="1:1" x14ac:dyDescent="0.25">
      <c r="A1544" s="131"/>
    </row>
    <row r="1545" spans="1:1" x14ac:dyDescent="0.25">
      <c r="A1545" s="131"/>
    </row>
    <row r="1546" spans="1:1" x14ac:dyDescent="0.25">
      <c r="A1546" s="131"/>
    </row>
    <row r="1547" spans="1:1" x14ac:dyDescent="0.25">
      <c r="A1547" s="131"/>
    </row>
    <row r="1548" spans="1:1" x14ac:dyDescent="0.25">
      <c r="A1548" s="131"/>
    </row>
    <row r="1549" spans="1:1" x14ac:dyDescent="0.25">
      <c r="A1549" s="131"/>
    </row>
    <row r="1550" spans="1:1" x14ac:dyDescent="0.25">
      <c r="A1550" s="131"/>
    </row>
    <row r="1551" spans="1:1" x14ac:dyDescent="0.25">
      <c r="A1551" s="131"/>
    </row>
    <row r="1552" spans="1:1" x14ac:dyDescent="0.25">
      <c r="A1552" s="131"/>
    </row>
    <row r="1553" spans="1:1" x14ac:dyDescent="0.25">
      <c r="A1553" s="131"/>
    </row>
    <row r="1554" spans="1:1" x14ac:dyDescent="0.25">
      <c r="A1554" s="131"/>
    </row>
    <row r="1555" spans="1:1" x14ac:dyDescent="0.25">
      <c r="A1555" s="131"/>
    </row>
    <row r="1556" spans="1:1" x14ac:dyDescent="0.25">
      <c r="A1556" s="131"/>
    </row>
    <row r="1557" spans="1:1" x14ac:dyDescent="0.25">
      <c r="A1557" s="131"/>
    </row>
    <row r="1558" spans="1:1" x14ac:dyDescent="0.25">
      <c r="A1558" s="131"/>
    </row>
    <row r="1559" spans="1:1" x14ac:dyDescent="0.25">
      <c r="A1559" s="131"/>
    </row>
    <row r="1560" spans="1:1" x14ac:dyDescent="0.25">
      <c r="A1560" s="131"/>
    </row>
    <row r="1561" spans="1:1" x14ac:dyDescent="0.25">
      <c r="A1561" s="131"/>
    </row>
    <row r="1562" spans="1:1" x14ac:dyDescent="0.25">
      <c r="A1562" s="131"/>
    </row>
    <row r="1563" spans="1:1" x14ac:dyDescent="0.25">
      <c r="A1563" s="131"/>
    </row>
    <row r="1564" spans="1:1" x14ac:dyDescent="0.25">
      <c r="A1564" s="131"/>
    </row>
    <row r="1565" spans="1:1" x14ac:dyDescent="0.25">
      <c r="A1565" s="131"/>
    </row>
    <row r="1566" spans="1:1" x14ac:dyDescent="0.25">
      <c r="A1566" s="131"/>
    </row>
    <row r="1567" spans="1:1" x14ac:dyDescent="0.25">
      <c r="A1567" s="131"/>
    </row>
    <row r="1568" spans="1:1" x14ac:dyDescent="0.25">
      <c r="A1568" s="131"/>
    </row>
    <row r="1569" spans="1:1" x14ac:dyDescent="0.25">
      <c r="A1569" s="131"/>
    </row>
    <row r="1570" spans="1:1" x14ac:dyDescent="0.25">
      <c r="A1570" s="131"/>
    </row>
    <row r="1571" spans="1:1" x14ac:dyDescent="0.25">
      <c r="A1571" s="131"/>
    </row>
    <row r="1572" spans="1:1" x14ac:dyDescent="0.25">
      <c r="A1572" s="131"/>
    </row>
    <row r="1573" spans="1:1" x14ac:dyDescent="0.25">
      <c r="A1573" s="131"/>
    </row>
    <row r="1574" spans="1:1" x14ac:dyDescent="0.25">
      <c r="A1574" s="131"/>
    </row>
    <row r="1575" spans="1:1" x14ac:dyDescent="0.25">
      <c r="A1575" s="131"/>
    </row>
    <row r="1576" spans="1:1" x14ac:dyDescent="0.25">
      <c r="A1576" s="131"/>
    </row>
    <row r="1577" spans="1:1" x14ac:dyDescent="0.25">
      <c r="A1577" s="131"/>
    </row>
    <row r="1578" spans="1:1" x14ac:dyDescent="0.25">
      <c r="A1578" s="131"/>
    </row>
    <row r="1579" spans="1:1" x14ac:dyDescent="0.25">
      <c r="A1579" s="131"/>
    </row>
    <row r="1580" spans="1:1" x14ac:dyDescent="0.25">
      <c r="A1580" s="131"/>
    </row>
    <row r="1581" spans="1:1" x14ac:dyDescent="0.25">
      <c r="A1581" s="131"/>
    </row>
    <row r="1582" spans="1:1" x14ac:dyDescent="0.25">
      <c r="A1582" s="131"/>
    </row>
    <row r="1583" spans="1:1" x14ac:dyDescent="0.25">
      <c r="A1583" s="131"/>
    </row>
    <row r="1584" spans="1:1" x14ac:dyDescent="0.25">
      <c r="A1584" s="131"/>
    </row>
    <row r="1585" spans="1:1" x14ac:dyDescent="0.25">
      <c r="A1585" s="131"/>
    </row>
    <row r="1586" spans="1:1" x14ac:dyDescent="0.25">
      <c r="A1586" s="131"/>
    </row>
    <row r="1587" spans="1:1" x14ac:dyDescent="0.25">
      <c r="A1587" s="131"/>
    </row>
    <row r="1588" spans="1:1" x14ac:dyDescent="0.25">
      <c r="A1588" s="131"/>
    </row>
    <row r="1589" spans="1:1" x14ac:dyDescent="0.25">
      <c r="A1589" s="131"/>
    </row>
    <row r="1590" spans="1:1" x14ac:dyDescent="0.25">
      <c r="A1590" s="131"/>
    </row>
    <row r="1591" spans="1:1" x14ac:dyDescent="0.25">
      <c r="A1591" s="131"/>
    </row>
    <row r="1592" spans="1:1" x14ac:dyDescent="0.25">
      <c r="A1592" s="131"/>
    </row>
    <row r="1593" spans="1:1" x14ac:dyDescent="0.25">
      <c r="A1593" s="131"/>
    </row>
    <row r="1594" spans="1:1" x14ac:dyDescent="0.25">
      <c r="A1594" s="131"/>
    </row>
    <row r="1595" spans="1:1" x14ac:dyDescent="0.25">
      <c r="A1595" s="131"/>
    </row>
    <row r="1596" spans="1:1" x14ac:dyDescent="0.25">
      <c r="A1596" s="131"/>
    </row>
    <row r="1597" spans="1:1" x14ac:dyDescent="0.25">
      <c r="A1597" s="131"/>
    </row>
    <row r="1598" spans="1:1" x14ac:dyDescent="0.25">
      <c r="A1598" s="131"/>
    </row>
    <row r="1599" spans="1:1" x14ac:dyDescent="0.25">
      <c r="A1599" s="131"/>
    </row>
    <row r="1600" spans="1:1" x14ac:dyDescent="0.25">
      <c r="A1600" s="131"/>
    </row>
    <row r="1601" spans="1:1" x14ac:dyDescent="0.25">
      <c r="A1601" s="131"/>
    </row>
    <row r="1602" spans="1:1" x14ac:dyDescent="0.25">
      <c r="A1602" s="131"/>
    </row>
    <row r="1603" spans="1:1" x14ac:dyDescent="0.25">
      <c r="A1603" s="131"/>
    </row>
    <row r="1604" spans="1:1" x14ac:dyDescent="0.25">
      <c r="A1604" s="131"/>
    </row>
    <row r="1605" spans="1:1" x14ac:dyDescent="0.25">
      <c r="A1605" s="131"/>
    </row>
    <row r="1606" spans="1:1" x14ac:dyDescent="0.25">
      <c r="A1606" s="131"/>
    </row>
    <row r="1607" spans="1:1" x14ac:dyDescent="0.25">
      <c r="A1607" s="131"/>
    </row>
    <row r="1608" spans="1:1" x14ac:dyDescent="0.25">
      <c r="A1608" s="131"/>
    </row>
    <row r="1609" spans="1:1" x14ac:dyDescent="0.25">
      <c r="A1609" s="131"/>
    </row>
    <row r="1610" spans="1:1" x14ac:dyDescent="0.25">
      <c r="A1610" s="131"/>
    </row>
    <row r="1611" spans="1:1" x14ac:dyDescent="0.25">
      <c r="A1611" s="131"/>
    </row>
    <row r="1612" spans="1:1" x14ac:dyDescent="0.25">
      <c r="A1612" s="131"/>
    </row>
    <row r="1613" spans="1:1" x14ac:dyDescent="0.25">
      <c r="A1613" s="131"/>
    </row>
    <row r="1614" spans="1:1" x14ac:dyDescent="0.25">
      <c r="A1614" s="131"/>
    </row>
    <row r="1615" spans="1:1" x14ac:dyDescent="0.25">
      <c r="A1615" s="131"/>
    </row>
    <row r="1616" spans="1:1" x14ac:dyDescent="0.25">
      <c r="A1616" s="131"/>
    </row>
    <row r="1617" spans="1:1" x14ac:dyDescent="0.25">
      <c r="A1617" s="131"/>
    </row>
    <row r="1618" spans="1:1" x14ac:dyDescent="0.25">
      <c r="A1618" s="131"/>
    </row>
    <row r="1619" spans="1:1" x14ac:dyDescent="0.25">
      <c r="A1619" s="131"/>
    </row>
    <row r="1620" spans="1:1" x14ac:dyDescent="0.25">
      <c r="A1620" s="131"/>
    </row>
    <row r="1621" spans="1:1" x14ac:dyDescent="0.25">
      <c r="A1621" s="131"/>
    </row>
    <row r="1622" spans="1:1" x14ac:dyDescent="0.25">
      <c r="A1622" s="131"/>
    </row>
    <row r="1623" spans="1:1" x14ac:dyDescent="0.25">
      <c r="A1623" s="131"/>
    </row>
    <row r="1624" spans="1:1" x14ac:dyDescent="0.25">
      <c r="A1624" s="131"/>
    </row>
    <row r="1625" spans="1:1" x14ac:dyDescent="0.25">
      <c r="A1625" s="131"/>
    </row>
    <row r="1626" spans="1:1" x14ac:dyDescent="0.25">
      <c r="A1626" s="131"/>
    </row>
    <row r="1627" spans="1:1" x14ac:dyDescent="0.25">
      <c r="A1627" s="131"/>
    </row>
    <row r="1628" spans="1:1" x14ac:dyDescent="0.25">
      <c r="A1628" s="131"/>
    </row>
    <row r="1629" spans="1:1" x14ac:dyDescent="0.25">
      <c r="A1629" s="131"/>
    </row>
    <row r="1630" spans="1:1" x14ac:dyDescent="0.25">
      <c r="A1630" s="131"/>
    </row>
    <row r="1631" spans="1:1" x14ac:dyDescent="0.25">
      <c r="A1631" s="131"/>
    </row>
    <row r="1632" spans="1:1" x14ac:dyDescent="0.25">
      <c r="A1632" s="131"/>
    </row>
    <row r="1633" spans="1:1" x14ac:dyDescent="0.25">
      <c r="A1633" s="131"/>
    </row>
    <row r="1634" spans="1:1" x14ac:dyDescent="0.25">
      <c r="A1634" s="131"/>
    </row>
    <row r="1635" spans="1:1" x14ac:dyDescent="0.25">
      <c r="A1635" s="131"/>
    </row>
    <row r="1636" spans="1:1" x14ac:dyDescent="0.25">
      <c r="A1636" s="131"/>
    </row>
    <row r="1637" spans="1:1" x14ac:dyDescent="0.25">
      <c r="A1637" s="131"/>
    </row>
    <row r="1638" spans="1:1" x14ac:dyDescent="0.25">
      <c r="A1638" s="131"/>
    </row>
    <row r="1639" spans="1:1" x14ac:dyDescent="0.25">
      <c r="A1639" s="131"/>
    </row>
    <row r="1640" spans="1:1" x14ac:dyDescent="0.25">
      <c r="A1640" s="131"/>
    </row>
    <row r="1641" spans="1:1" x14ac:dyDescent="0.25">
      <c r="A1641" s="131"/>
    </row>
    <row r="1642" spans="1:1" x14ac:dyDescent="0.25">
      <c r="A1642" s="131"/>
    </row>
    <row r="1643" spans="1:1" x14ac:dyDescent="0.25">
      <c r="A1643" s="131"/>
    </row>
    <row r="1644" spans="1:1" x14ac:dyDescent="0.25">
      <c r="A1644" s="131"/>
    </row>
    <row r="1645" spans="1:1" x14ac:dyDescent="0.25">
      <c r="A1645" s="131"/>
    </row>
    <row r="1646" spans="1:1" x14ac:dyDescent="0.25">
      <c r="A1646" s="131"/>
    </row>
    <row r="1647" spans="1:1" x14ac:dyDescent="0.25">
      <c r="A1647" s="131"/>
    </row>
    <row r="1648" spans="1:1" x14ac:dyDescent="0.25">
      <c r="A1648" s="131"/>
    </row>
    <row r="1649" spans="1:1" x14ac:dyDescent="0.25">
      <c r="A1649" s="131"/>
    </row>
    <row r="1650" spans="1:1" x14ac:dyDescent="0.25">
      <c r="A1650" s="131"/>
    </row>
    <row r="1651" spans="1:1" x14ac:dyDescent="0.25">
      <c r="A1651" s="131"/>
    </row>
    <row r="1652" spans="1:1" x14ac:dyDescent="0.25">
      <c r="A1652" s="131"/>
    </row>
    <row r="1653" spans="1:1" x14ac:dyDescent="0.25">
      <c r="A1653" s="131"/>
    </row>
    <row r="1654" spans="1:1" x14ac:dyDescent="0.25">
      <c r="A1654" s="131"/>
    </row>
    <row r="1655" spans="1:1" x14ac:dyDescent="0.25">
      <c r="A1655" s="131"/>
    </row>
    <row r="1656" spans="1:1" x14ac:dyDescent="0.25">
      <c r="A1656" s="131"/>
    </row>
    <row r="1657" spans="1:1" x14ac:dyDescent="0.25">
      <c r="A1657" s="131"/>
    </row>
    <row r="1658" spans="1:1" x14ac:dyDescent="0.25">
      <c r="A1658" s="131"/>
    </row>
    <row r="1659" spans="1:1" x14ac:dyDescent="0.25">
      <c r="A1659" s="131"/>
    </row>
    <row r="1660" spans="1:1" x14ac:dyDescent="0.25">
      <c r="A1660" s="131"/>
    </row>
    <row r="1661" spans="1:1" x14ac:dyDescent="0.25">
      <c r="A1661" s="131"/>
    </row>
    <row r="1662" spans="1:1" x14ac:dyDescent="0.25">
      <c r="A1662" s="131"/>
    </row>
    <row r="1663" spans="1:1" x14ac:dyDescent="0.25">
      <c r="A1663" s="131"/>
    </row>
    <row r="1664" spans="1:1" x14ac:dyDescent="0.25">
      <c r="A1664" s="131"/>
    </row>
    <row r="1665" spans="1:1" x14ac:dyDescent="0.25">
      <c r="A1665" s="131"/>
    </row>
    <row r="1666" spans="1:1" x14ac:dyDescent="0.25">
      <c r="A1666" s="131"/>
    </row>
    <row r="1667" spans="1:1" x14ac:dyDescent="0.25">
      <c r="A1667" s="131"/>
    </row>
    <row r="1668" spans="1:1" x14ac:dyDescent="0.25">
      <c r="A1668" s="131"/>
    </row>
    <row r="1669" spans="1:1" x14ac:dyDescent="0.25">
      <c r="A1669" s="131"/>
    </row>
    <row r="1670" spans="1:1" x14ac:dyDescent="0.25">
      <c r="A1670" s="131"/>
    </row>
    <row r="1671" spans="1:1" x14ac:dyDescent="0.25">
      <c r="A1671" s="131"/>
    </row>
    <row r="1672" spans="1:1" x14ac:dyDescent="0.25">
      <c r="A1672" s="131"/>
    </row>
    <row r="1673" spans="1:1" x14ac:dyDescent="0.25">
      <c r="A1673" s="131"/>
    </row>
    <row r="1674" spans="1:1" x14ac:dyDescent="0.25">
      <c r="A1674" s="131"/>
    </row>
    <row r="1675" spans="1:1" x14ac:dyDescent="0.25">
      <c r="A1675" s="131"/>
    </row>
    <row r="1676" spans="1:1" x14ac:dyDescent="0.25">
      <c r="A1676" s="131"/>
    </row>
    <row r="1677" spans="1:1" x14ac:dyDescent="0.25">
      <c r="A1677" s="131"/>
    </row>
    <row r="1678" spans="1:1" x14ac:dyDescent="0.25">
      <c r="A1678" s="131"/>
    </row>
    <row r="1679" spans="1:1" x14ac:dyDescent="0.25">
      <c r="A1679" s="131"/>
    </row>
    <row r="1680" spans="1:1" x14ac:dyDescent="0.25">
      <c r="A1680" s="131"/>
    </row>
    <row r="1681" spans="1:1" x14ac:dyDescent="0.25">
      <c r="A1681" s="131"/>
    </row>
    <row r="1682" spans="1:1" x14ac:dyDescent="0.25">
      <c r="A1682" s="131"/>
    </row>
    <row r="1683" spans="1:1" x14ac:dyDescent="0.25">
      <c r="A1683" s="131"/>
    </row>
    <row r="1684" spans="1:1" x14ac:dyDescent="0.25">
      <c r="A1684" s="131"/>
    </row>
    <row r="1685" spans="1:1" x14ac:dyDescent="0.25">
      <c r="A1685" s="131"/>
    </row>
    <row r="1686" spans="1:1" x14ac:dyDescent="0.25">
      <c r="A1686" s="131"/>
    </row>
    <row r="1687" spans="1:1" x14ac:dyDescent="0.25">
      <c r="A1687" s="131"/>
    </row>
    <row r="1688" spans="1:1" x14ac:dyDescent="0.25">
      <c r="A1688" s="131"/>
    </row>
    <row r="1689" spans="1:1" x14ac:dyDescent="0.25">
      <c r="A1689" s="131"/>
    </row>
    <row r="1690" spans="1:1" x14ac:dyDescent="0.25">
      <c r="A1690" s="131"/>
    </row>
    <row r="1691" spans="1:1" x14ac:dyDescent="0.25">
      <c r="A1691" s="131"/>
    </row>
    <row r="1692" spans="1:1" x14ac:dyDescent="0.25">
      <c r="A1692" s="131"/>
    </row>
    <row r="1693" spans="1:1" x14ac:dyDescent="0.25">
      <c r="A1693" s="131"/>
    </row>
    <row r="1694" spans="1:1" x14ac:dyDescent="0.25">
      <c r="A1694" s="131"/>
    </row>
    <row r="1695" spans="1:1" x14ac:dyDescent="0.25">
      <c r="A1695" s="131"/>
    </row>
    <row r="1696" spans="1:1" x14ac:dyDescent="0.25">
      <c r="A1696" s="131"/>
    </row>
    <row r="1697" spans="1:1" x14ac:dyDescent="0.25">
      <c r="A1697" s="131"/>
    </row>
    <row r="1698" spans="1:1" x14ac:dyDescent="0.25">
      <c r="A1698" s="131"/>
    </row>
    <row r="1699" spans="1:1" x14ac:dyDescent="0.25">
      <c r="A1699" s="131"/>
    </row>
    <row r="1700" spans="1:1" x14ac:dyDescent="0.25">
      <c r="A1700" s="131"/>
    </row>
    <row r="1701" spans="1:1" x14ac:dyDescent="0.25">
      <c r="A1701" s="131"/>
    </row>
    <row r="1702" spans="1:1" x14ac:dyDescent="0.25">
      <c r="A1702" s="131"/>
    </row>
    <row r="1703" spans="1:1" x14ac:dyDescent="0.25">
      <c r="A1703" s="131"/>
    </row>
    <row r="1704" spans="1:1" x14ac:dyDescent="0.25">
      <c r="A1704" s="131"/>
    </row>
    <row r="1705" spans="1:1" x14ac:dyDescent="0.25">
      <c r="A1705" s="131"/>
    </row>
    <row r="1706" spans="1:1" x14ac:dyDescent="0.25">
      <c r="A1706" s="131"/>
    </row>
    <row r="1707" spans="1:1" x14ac:dyDescent="0.25">
      <c r="A1707" s="131"/>
    </row>
    <row r="1708" spans="1:1" x14ac:dyDescent="0.25">
      <c r="A1708" s="131"/>
    </row>
    <row r="1709" spans="1:1" x14ac:dyDescent="0.25">
      <c r="A1709" s="131"/>
    </row>
    <row r="1710" spans="1:1" x14ac:dyDescent="0.25">
      <c r="A1710" s="131"/>
    </row>
    <row r="1711" spans="1:1" x14ac:dyDescent="0.25">
      <c r="A1711" s="131"/>
    </row>
    <row r="1712" spans="1:1" x14ac:dyDescent="0.25">
      <c r="A1712" s="131"/>
    </row>
    <row r="1713" spans="1:1" x14ac:dyDescent="0.25">
      <c r="A1713" s="131"/>
    </row>
    <row r="1714" spans="1:1" x14ac:dyDescent="0.25">
      <c r="A1714" s="131"/>
    </row>
    <row r="1715" spans="1:1" x14ac:dyDescent="0.25">
      <c r="A1715" s="131"/>
    </row>
    <row r="1716" spans="1:1" x14ac:dyDescent="0.25">
      <c r="A1716" s="131"/>
    </row>
    <row r="1717" spans="1:1" x14ac:dyDescent="0.25">
      <c r="A1717" s="131"/>
    </row>
    <row r="1718" spans="1:1" x14ac:dyDescent="0.25">
      <c r="A1718" s="131"/>
    </row>
    <row r="1719" spans="1:1" x14ac:dyDescent="0.25">
      <c r="A1719" s="131"/>
    </row>
    <row r="1720" spans="1:1" x14ac:dyDescent="0.25">
      <c r="A1720" s="131"/>
    </row>
    <row r="1721" spans="1:1" x14ac:dyDescent="0.25">
      <c r="A1721" s="131"/>
    </row>
    <row r="1722" spans="1:1" x14ac:dyDescent="0.25">
      <c r="A1722" s="131"/>
    </row>
    <row r="1723" spans="1:1" x14ac:dyDescent="0.25">
      <c r="A1723" s="131"/>
    </row>
    <row r="1724" spans="1:1" x14ac:dyDescent="0.25">
      <c r="A1724" s="131"/>
    </row>
    <row r="1725" spans="1:1" x14ac:dyDescent="0.25">
      <c r="A1725" s="131"/>
    </row>
    <row r="1726" spans="1:1" x14ac:dyDescent="0.25">
      <c r="A1726" s="131"/>
    </row>
    <row r="1727" spans="1:1" x14ac:dyDescent="0.25">
      <c r="A1727" s="131"/>
    </row>
    <row r="1728" spans="1:1" x14ac:dyDescent="0.25">
      <c r="A1728" s="131"/>
    </row>
    <row r="1729" spans="1:1" x14ac:dyDescent="0.25">
      <c r="A1729" s="131"/>
    </row>
    <row r="1730" spans="1:1" x14ac:dyDescent="0.25">
      <c r="A1730" s="131"/>
    </row>
    <row r="1731" spans="1:1" x14ac:dyDescent="0.25">
      <c r="A1731" s="131"/>
    </row>
    <row r="1732" spans="1:1" x14ac:dyDescent="0.25">
      <c r="A1732" s="131"/>
    </row>
    <row r="1733" spans="1:1" x14ac:dyDescent="0.25">
      <c r="A1733" s="131"/>
    </row>
    <row r="1734" spans="1:1" x14ac:dyDescent="0.25">
      <c r="A1734" s="131"/>
    </row>
    <row r="1735" spans="1:1" x14ac:dyDescent="0.25">
      <c r="A1735" s="131"/>
    </row>
    <row r="1736" spans="1:1" x14ac:dyDescent="0.25">
      <c r="A1736" s="131"/>
    </row>
    <row r="1737" spans="1:1" x14ac:dyDescent="0.25">
      <c r="A1737" s="131"/>
    </row>
    <row r="1738" spans="1:1" x14ac:dyDescent="0.25">
      <c r="A1738" s="131"/>
    </row>
    <row r="1739" spans="1:1" x14ac:dyDescent="0.25">
      <c r="A1739" s="131"/>
    </row>
    <row r="1740" spans="1:1" x14ac:dyDescent="0.25">
      <c r="A1740" s="131"/>
    </row>
    <row r="1741" spans="1:1" x14ac:dyDescent="0.25">
      <c r="A1741" s="131"/>
    </row>
    <row r="1742" spans="1:1" x14ac:dyDescent="0.25">
      <c r="A1742" s="131"/>
    </row>
    <row r="1743" spans="1:1" x14ac:dyDescent="0.25">
      <c r="A1743" s="131"/>
    </row>
    <row r="1744" spans="1:1" x14ac:dyDescent="0.25">
      <c r="A1744" s="131"/>
    </row>
    <row r="1745" spans="1:1" x14ac:dyDescent="0.25">
      <c r="A1745" s="131"/>
    </row>
    <row r="1746" spans="1:1" x14ac:dyDescent="0.25">
      <c r="A1746" s="131"/>
    </row>
    <row r="1747" spans="1:1" x14ac:dyDescent="0.25">
      <c r="A1747" s="131"/>
    </row>
    <row r="1748" spans="1:1" x14ac:dyDescent="0.25">
      <c r="A1748" s="131"/>
    </row>
    <row r="1749" spans="1:1" x14ac:dyDescent="0.25">
      <c r="A1749" s="131"/>
    </row>
    <row r="1750" spans="1:1" x14ac:dyDescent="0.25">
      <c r="A1750" s="131"/>
    </row>
    <row r="1751" spans="1:1" x14ac:dyDescent="0.25">
      <c r="A1751" s="131"/>
    </row>
    <row r="1752" spans="1:1" x14ac:dyDescent="0.25">
      <c r="A1752" s="131"/>
    </row>
    <row r="1753" spans="1:1" x14ac:dyDescent="0.25">
      <c r="A1753" s="131"/>
    </row>
    <row r="1754" spans="1:1" x14ac:dyDescent="0.25">
      <c r="A1754" s="131"/>
    </row>
    <row r="1755" spans="1:1" x14ac:dyDescent="0.25">
      <c r="A1755" s="131"/>
    </row>
    <row r="1756" spans="1:1" x14ac:dyDescent="0.25">
      <c r="A1756" s="131"/>
    </row>
    <row r="1757" spans="1:1" x14ac:dyDescent="0.25">
      <c r="A1757" s="131"/>
    </row>
    <row r="1758" spans="1:1" x14ac:dyDescent="0.25">
      <c r="A1758" s="131"/>
    </row>
    <row r="1759" spans="1:1" x14ac:dyDescent="0.25">
      <c r="A1759" s="131"/>
    </row>
    <row r="1760" spans="1:1" x14ac:dyDescent="0.25">
      <c r="A1760" s="131"/>
    </row>
    <row r="1761" spans="1:1" x14ac:dyDescent="0.25">
      <c r="A1761" s="131"/>
    </row>
    <row r="1762" spans="1:1" x14ac:dyDescent="0.25">
      <c r="A1762" s="131"/>
    </row>
    <row r="1763" spans="1:1" x14ac:dyDescent="0.25">
      <c r="A1763" s="131"/>
    </row>
    <row r="1764" spans="1:1" x14ac:dyDescent="0.25">
      <c r="A1764" s="131"/>
    </row>
    <row r="1765" spans="1:1" x14ac:dyDescent="0.25">
      <c r="A1765" s="131"/>
    </row>
    <row r="1766" spans="1:1" x14ac:dyDescent="0.25">
      <c r="A1766" s="131"/>
    </row>
    <row r="1767" spans="1:1" x14ac:dyDescent="0.25">
      <c r="A1767" s="131"/>
    </row>
    <row r="1768" spans="1:1" x14ac:dyDescent="0.25">
      <c r="A1768" s="131"/>
    </row>
    <row r="1769" spans="1:1" x14ac:dyDescent="0.25">
      <c r="A1769" s="131"/>
    </row>
    <row r="1770" spans="1:1" x14ac:dyDescent="0.25">
      <c r="A1770" s="131"/>
    </row>
    <row r="1771" spans="1:1" x14ac:dyDescent="0.25">
      <c r="A1771" s="131"/>
    </row>
    <row r="1772" spans="1:1" x14ac:dyDescent="0.25">
      <c r="A1772" s="131"/>
    </row>
    <row r="1773" spans="1:1" x14ac:dyDescent="0.25">
      <c r="A1773" s="131"/>
    </row>
    <row r="1774" spans="1:1" x14ac:dyDescent="0.25">
      <c r="A1774" s="131"/>
    </row>
    <row r="1775" spans="1:1" x14ac:dyDescent="0.25">
      <c r="A1775" s="131"/>
    </row>
    <row r="1776" spans="1:1" x14ac:dyDescent="0.25">
      <c r="A1776" s="131"/>
    </row>
    <row r="1777" spans="1:1" x14ac:dyDescent="0.25">
      <c r="A1777" s="131"/>
    </row>
    <row r="1778" spans="1:1" x14ac:dyDescent="0.25">
      <c r="A1778" s="131"/>
    </row>
    <row r="1779" spans="1:1" x14ac:dyDescent="0.25">
      <c r="A1779" s="131"/>
    </row>
    <row r="1780" spans="1:1" x14ac:dyDescent="0.25">
      <c r="A1780" s="131"/>
    </row>
    <row r="1781" spans="1:1" x14ac:dyDescent="0.25">
      <c r="A1781" s="131"/>
    </row>
    <row r="1782" spans="1:1" x14ac:dyDescent="0.25">
      <c r="A1782" s="131"/>
    </row>
    <row r="1783" spans="1:1" x14ac:dyDescent="0.25">
      <c r="A1783" s="131"/>
    </row>
    <row r="1784" spans="1:1" x14ac:dyDescent="0.25">
      <c r="A1784" s="131"/>
    </row>
    <row r="1785" spans="1:1" x14ac:dyDescent="0.25">
      <c r="A1785" s="131"/>
    </row>
    <row r="1786" spans="1:1" x14ac:dyDescent="0.25">
      <c r="A1786" s="131"/>
    </row>
    <row r="1787" spans="1:1" x14ac:dyDescent="0.25">
      <c r="A1787" s="131"/>
    </row>
    <row r="1788" spans="1:1" x14ac:dyDescent="0.25">
      <c r="A1788" s="131"/>
    </row>
    <row r="1789" spans="1:1" x14ac:dyDescent="0.25">
      <c r="A1789" s="131"/>
    </row>
    <row r="1790" spans="1:1" x14ac:dyDescent="0.25">
      <c r="A1790" s="131"/>
    </row>
    <row r="1791" spans="1:1" x14ac:dyDescent="0.25">
      <c r="A1791" s="131"/>
    </row>
    <row r="1792" spans="1:1" x14ac:dyDescent="0.25">
      <c r="A1792" s="131"/>
    </row>
    <row r="1793" spans="1:1" x14ac:dyDescent="0.25">
      <c r="A1793" s="131"/>
    </row>
    <row r="1794" spans="1:1" x14ac:dyDescent="0.25">
      <c r="A1794" s="131"/>
    </row>
    <row r="1795" spans="1:1" x14ac:dyDescent="0.25">
      <c r="A1795" s="131"/>
    </row>
    <row r="1796" spans="1:1" x14ac:dyDescent="0.25">
      <c r="A1796" s="131"/>
    </row>
    <row r="1797" spans="1:1" x14ac:dyDescent="0.25">
      <c r="A1797" s="131"/>
    </row>
    <row r="1798" spans="1:1" x14ac:dyDescent="0.25">
      <c r="A1798" s="131"/>
    </row>
    <row r="1799" spans="1:1" x14ac:dyDescent="0.25">
      <c r="A1799" s="131"/>
    </row>
    <row r="1800" spans="1:1" x14ac:dyDescent="0.25">
      <c r="A1800" s="131"/>
    </row>
    <row r="1801" spans="1:1" x14ac:dyDescent="0.25">
      <c r="A1801" s="131"/>
    </row>
    <row r="1802" spans="1:1" x14ac:dyDescent="0.25">
      <c r="A1802" s="131"/>
    </row>
    <row r="1803" spans="1:1" x14ac:dyDescent="0.25">
      <c r="A1803" s="131"/>
    </row>
    <row r="1804" spans="1:1" x14ac:dyDescent="0.25">
      <c r="A1804" s="131"/>
    </row>
    <row r="1805" spans="1:1" x14ac:dyDescent="0.25">
      <c r="A1805" s="131"/>
    </row>
    <row r="1806" spans="1:1" x14ac:dyDescent="0.25">
      <c r="A1806" s="131"/>
    </row>
    <row r="1807" spans="1:1" x14ac:dyDescent="0.25">
      <c r="A1807" s="131"/>
    </row>
    <row r="1808" spans="1:1" x14ac:dyDescent="0.25">
      <c r="A1808" s="131"/>
    </row>
    <row r="1809" spans="1:1" x14ac:dyDescent="0.25">
      <c r="A1809" s="131"/>
    </row>
    <row r="1810" spans="1:1" x14ac:dyDescent="0.25">
      <c r="A1810" s="131"/>
    </row>
    <row r="1811" spans="1:1" x14ac:dyDescent="0.25">
      <c r="A1811" s="131"/>
    </row>
    <row r="1812" spans="1:1" x14ac:dyDescent="0.25">
      <c r="A1812" s="131"/>
    </row>
    <row r="1813" spans="1:1" x14ac:dyDescent="0.25">
      <c r="A1813" s="131"/>
    </row>
    <row r="1814" spans="1:1" x14ac:dyDescent="0.25">
      <c r="A1814" s="131"/>
    </row>
    <row r="1815" spans="1:1" x14ac:dyDescent="0.25">
      <c r="A1815" s="131"/>
    </row>
    <row r="1816" spans="1:1" x14ac:dyDescent="0.25">
      <c r="A1816" s="131"/>
    </row>
    <row r="1817" spans="1:1" x14ac:dyDescent="0.25">
      <c r="A1817" s="131"/>
    </row>
    <row r="1818" spans="1:1" x14ac:dyDescent="0.25">
      <c r="A1818" s="131"/>
    </row>
    <row r="1819" spans="1:1" x14ac:dyDescent="0.25">
      <c r="A1819" s="131"/>
    </row>
    <row r="1820" spans="1:1" x14ac:dyDescent="0.25">
      <c r="A1820" s="131"/>
    </row>
    <row r="1821" spans="1:1" x14ac:dyDescent="0.25">
      <c r="A1821" s="131"/>
    </row>
    <row r="1822" spans="1:1" x14ac:dyDescent="0.25">
      <c r="A1822" s="131"/>
    </row>
    <row r="1823" spans="1:1" x14ac:dyDescent="0.25">
      <c r="A1823" s="131"/>
    </row>
    <row r="1824" spans="1:1" x14ac:dyDescent="0.25">
      <c r="A1824" s="131"/>
    </row>
    <row r="1825" spans="1:1" x14ac:dyDescent="0.25">
      <c r="A1825" s="131"/>
    </row>
    <row r="1826" spans="1:1" x14ac:dyDescent="0.25">
      <c r="A1826" s="131"/>
    </row>
    <row r="1827" spans="1:1" x14ac:dyDescent="0.25">
      <c r="A1827" s="131"/>
    </row>
    <row r="1828" spans="1:1" x14ac:dyDescent="0.25">
      <c r="A1828" s="131"/>
    </row>
    <row r="1829" spans="1:1" x14ac:dyDescent="0.25">
      <c r="A1829" s="131"/>
    </row>
    <row r="1830" spans="1:1" x14ac:dyDescent="0.25">
      <c r="A1830" s="131"/>
    </row>
    <row r="1831" spans="1:1" x14ac:dyDescent="0.25">
      <c r="A1831" s="131"/>
    </row>
    <row r="1832" spans="1:1" x14ac:dyDescent="0.25">
      <c r="A1832" s="131"/>
    </row>
    <row r="1833" spans="1:1" x14ac:dyDescent="0.25">
      <c r="A1833" s="131"/>
    </row>
    <row r="1834" spans="1:1" x14ac:dyDescent="0.25">
      <c r="A1834" s="131"/>
    </row>
    <row r="1835" spans="1:1" x14ac:dyDescent="0.25">
      <c r="A1835" s="131"/>
    </row>
    <row r="1836" spans="1:1" x14ac:dyDescent="0.25">
      <c r="A1836" s="131"/>
    </row>
    <row r="1837" spans="1:1" x14ac:dyDescent="0.25">
      <c r="A1837" s="131"/>
    </row>
    <row r="1838" spans="1:1" x14ac:dyDescent="0.25">
      <c r="A1838" s="131"/>
    </row>
    <row r="1839" spans="1:1" x14ac:dyDescent="0.25">
      <c r="A1839" s="131"/>
    </row>
    <row r="1840" spans="1:1" x14ac:dyDescent="0.25">
      <c r="A1840" s="131"/>
    </row>
    <row r="1841" spans="1:1" x14ac:dyDescent="0.25">
      <c r="A1841" s="131"/>
    </row>
    <row r="1842" spans="1:1" x14ac:dyDescent="0.25">
      <c r="A1842" s="131"/>
    </row>
    <row r="1843" spans="1:1" x14ac:dyDescent="0.25">
      <c r="A1843" s="131"/>
    </row>
    <row r="1844" spans="1:1" x14ac:dyDescent="0.25">
      <c r="A1844" s="131"/>
    </row>
    <row r="1845" spans="1:1" x14ac:dyDescent="0.25">
      <c r="A1845" s="131"/>
    </row>
    <row r="1846" spans="1:1" x14ac:dyDescent="0.25">
      <c r="A1846" s="131"/>
    </row>
    <row r="1847" spans="1:1" x14ac:dyDescent="0.25">
      <c r="A1847" s="131"/>
    </row>
    <row r="1848" spans="1:1" x14ac:dyDescent="0.25">
      <c r="A1848" s="131"/>
    </row>
    <row r="1849" spans="1:1" x14ac:dyDescent="0.25">
      <c r="A1849" s="131"/>
    </row>
    <row r="1850" spans="1:1" x14ac:dyDescent="0.25">
      <c r="A1850" s="131"/>
    </row>
    <row r="1851" spans="1:1" x14ac:dyDescent="0.25">
      <c r="A1851" s="131"/>
    </row>
    <row r="1852" spans="1:1" x14ac:dyDescent="0.25">
      <c r="A1852" s="131"/>
    </row>
    <row r="1853" spans="1:1" x14ac:dyDescent="0.25">
      <c r="A1853" s="131"/>
    </row>
    <row r="1854" spans="1:1" x14ac:dyDescent="0.25">
      <c r="A1854" s="131"/>
    </row>
    <row r="1855" spans="1:1" x14ac:dyDescent="0.25">
      <c r="A1855" s="131"/>
    </row>
    <row r="1856" spans="1:1" x14ac:dyDescent="0.25">
      <c r="A1856" s="131"/>
    </row>
    <row r="1857" spans="1:1" x14ac:dyDescent="0.25">
      <c r="A1857" s="131"/>
    </row>
    <row r="1858" spans="1:1" x14ac:dyDescent="0.25">
      <c r="A1858" s="131"/>
    </row>
    <row r="1859" spans="1:1" x14ac:dyDescent="0.25">
      <c r="A1859" s="131"/>
    </row>
    <row r="1860" spans="1:1" x14ac:dyDescent="0.25">
      <c r="A1860" s="131"/>
    </row>
    <row r="1861" spans="1:1" x14ac:dyDescent="0.25">
      <c r="A1861" s="131"/>
    </row>
    <row r="1862" spans="1:1" x14ac:dyDescent="0.25">
      <c r="A1862" s="131"/>
    </row>
    <row r="1863" spans="1:1" x14ac:dyDescent="0.25">
      <c r="A1863" s="131"/>
    </row>
    <row r="1864" spans="1:1" x14ac:dyDescent="0.25">
      <c r="A1864" s="131"/>
    </row>
    <row r="1865" spans="1:1" x14ac:dyDescent="0.25">
      <c r="A1865" s="131"/>
    </row>
    <row r="1866" spans="1:1" x14ac:dyDescent="0.25">
      <c r="A1866" s="131"/>
    </row>
    <row r="1867" spans="1:1" x14ac:dyDescent="0.25">
      <c r="A1867" s="131"/>
    </row>
    <row r="1868" spans="1:1" x14ac:dyDescent="0.25">
      <c r="A1868" s="131"/>
    </row>
    <row r="1869" spans="1:1" x14ac:dyDescent="0.25">
      <c r="A1869" s="131"/>
    </row>
    <row r="1870" spans="1:1" x14ac:dyDescent="0.25">
      <c r="A1870" s="131"/>
    </row>
    <row r="1871" spans="1:1" x14ac:dyDescent="0.25">
      <c r="A1871" s="131"/>
    </row>
    <row r="1872" spans="1:1" x14ac:dyDescent="0.25">
      <c r="A1872" s="131"/>
    </row>
    <row r="1873" spans="1:1" x14ac:dyDescent="0.25">
      <c r="A1873" s="131"/>
    </row>
    <row r="1874" spans="1:1" x14ac:dyDescent="0.25">
      <c r="A1874" s="131"/>
    </row>
    <row r="1875" spans="1:1" x14ac:dyDescent="0.25">
      <c r="A1875" s="131"/>
    </row>
    <row r="1876" spans="1:1" x14ac:dyDescent="0.25">
      <c r="A1876" s="131"/>
    </row>
    <row r="1877" spans="1:1" x14ac:dyDescent="0.25">
      <c r="A1877" s="131"/>
    </row>
    <row r="1878" spans="1:1" x14ac:dyDescent="0.25">
      <c r="A1878" s="131"/>
    </row>
    <row r="1879" spans="1:1" x14ac:dyDescent="0.25">
      <c r="A1879" s="131"/>
    </row>
    <row r="1880" spans="1:1" x14ac:dyDescent="0.25">
      <c r="A1880" s="131"/>
    </row>
    <row r="1881" spans="1:1" x14ac:dyDescent="0.25">
      <c r="A1881" s="131"/>
    </row>
    <row r="1882" spans="1:1" x14ac:dyDescent="0.25">
      <c r="A1882" s="131"/>
    </row>
    <row r="1883" spans="1:1" x14ac:dyDescent="0.25">
      <c r="A1883" s="131"/>
    </row>
    <row r="1884" spans="1:1" x14ac:dyDescent="0.25">
      <c r="A1884" s="131"/>
    </row>
    <row r="1885" spans="1:1" x14ac:dyDescent="0.25">
      <c r="A1885" s="131"/>
    </row>
    <row r="1886" spans="1:1" x14ac:dyDescent="0.25">
      <c r="A1886" s="131"/>
    </row>
    <row r="1887" spans="1:1" x14ac:dyDescent="0.25">
      <c r="A1887" s="131"/>
    </row>
    <row r="1888" spans="1:1" x14ac:dyDescent="0.25">
      <c r="A1888" s="131"/>
    </row>
    <row r="1889" spans="1:1" x14ac:dyDescent="0.25">
      <c r="A1889" s="131"/>
    </row>
    <row r="1890" spans="1:1" x14ac:dyDescent="0.25">
      <c r="A1890" s="131"/>
    </row>
    <row r="1891" spans="1:1" x14ac:dyDescent="0.25">
      <c r="A1891" s="131"/>
    </row>
    <row r="1892" spans="1:1" x14ac:dyDescent="0.25">
      <c r="A1892" s="131"/>
    </row>
    <row r="1893" spans="1:1" x14ac:dyDescent="0.25">
      <c r="A1893" s="131"/>
    </row>
    <row r="1894" spans="1:1" x14ac:dyDescent="0.25">
      <c r="A1894" s="131"/>
    </row>
    <row r="1895" spans="1:1" x14ac:dyDescent="0.25">
      <c r="A1895" s="131"/>
    </row>
    <row r="1896" spans="1:1" x14ac:dyDescent="0.25">
      <c r="A1896" s="131"/>
    </row>
    <row r="1897" spans="1:1" x14ac:dyDescent="0.25">
      <c r="A1897" s="131"/>
    </row>
    <row r="1898" spans="1:1" x14ac:dyDescent="0.25">
      <c r="A1898" s="131"/>
    </row>
    <row r="1899" spans="1:1" x14ac:dyDescent="0.25">
      <c r="A1899" s="131"/>
    </row>
    <row r="1900" spans="1:1" x14ac:dyDescent="0.25">
      <c r="A1900" s="131"/>
    </row>
    <row r="1901" spans="1:1" x14ac:dyDescent="0.25">
      <c r="A1901" s="131"/>
    </row>
    <row r="1902" spans="1:1" x14ac:dyDescent="0.25">
      <c r="A1902" s="131"/>
    </row>
    <row r="1903" spans="1:1" x14ac:dyDescent="0.25">
      <c r="A1903" s="131"/>
    </row>
    <row r="1904" spans="1:1" x14ac:dyDescent="0.25">
      <c r="A1904" s="131"/>
    </row>
    <row r="1905" spans="1:1" x14ac:dyDescent="0.25">
      <c r="A1905" s="131"/>
    </row>
    <row r="1906" spans="1:1" x14ac:dyDescent="0.25">
      <c r="A1906" s="131"/>
    </row>
    <row r="1907" spans="1:1" x14ac:dyDescent="0.25">
      <c r="A1907" s="131"/>
    </row>
    <row r="1908" spans="1:1" x14ac:dyDescent="0.25">
      <c r="A1908" s="131"/>
    </row>
    <row r="1909" spans="1:1" x14ac:dyDescent="0.25">
      <c r="A1909" s="131"/>
    </row>
    <row r="1910" spans="1:1" x14ac:dyDescent="0.25">
      <c r="A1910" s="131"/>
    </row>
    <row r="1911" spans="1:1" x14ac:dyDescent="0.25">
      <c r="A1911" s="131"/>
    </row>
    <row r="1912" spans="1:1" x14ac:dyDescent="0.25">
      <c r="A1912" s="131"/>
    </row>
    <row r="1913" spans="1:1" x14ac:dyDescent="0.25">
      <c r="A1913" s="131"/>
    </row>
    <row r="1914" spans="1:1" x14ac:dyDescent="0.25">
      <c r="A1914" s="131"/>
    </row>
    <row r="1915" spans="1:1" x14ac:dyDescent="0.25">
      <c r="A1915" s="131"/>
    </row>
    <row r="1916" spans="1:1" x14ac:dyDescent="0.25">
      <c r="A1916" s="131"/>
    </row>
    <row r="1917" spans="1:1" x14ac:dyDescent="0.25">
      <c r="A1917" s="131"/>
    </row>
    <row r="1918" spans="1:1" x14ac:dyDescent="0.25">
      <c r="A1918" s="131"/>
    </row>
    <row r="1919" spans="1:1" x14ac:dyDescent="0.25">
      <c r="A1919" s="131"/>
    </row>
    <row r="1920" spans="1:1" x14ac:dyDescent="0.25">
      <c r="A1920" s="131"/>
    </row>
    <row r="1921" spans="1:1" x14ac:dyDescent="0.25">
      <c r="A1921" s="131"/>
    </row>
    <row r="1922" spans="1:1" x14ac:dyDescent="0.25">
      <c r="A1922" s="131"/>
    </row>
    <row r="1923" spans="1:1" x14ac:dyDescent="0.25">
      <c r="A1923" s="131"/>
    </row>
    <row r="1924" spans="1:1" x14ac:dyDescent="0.25">
      <c r="A1924" s="131"/>
    </row>
    <row r="1925" spans="1:1" x14ac:dyDescent="0.25">
      <c r="A1925" s="131"/>
    </row>
    <row r="1926" spans="1:1" x14ac:dyDescent="0.25">
      <c r="A1926" s="131"/>
    </row>
    <row r="1927" spans="1:1" x14ac:dyDescent="0.25">
      <c r="A1927" s="131"/>
    </row>
    <row r="1928" spans="1:1" x14ac:dyDescent="0.25">
      <c r="A1928" s="131"/>
    </row>
    <row r="1929" spans="1:1" x14ac:dyDescent="0.25">
      <c r="A1929" s="131"/>
    </row>
    <row r="1930" spans="1:1" x14ac:dyDescent="0.25">
      <c r="A1930" s="131"/>
    </row>
    <row r="1931" spans="1:1" x14ac:dyDescent="0.25">
      <c r="A1931" s="131"/>
    </row>
    <row r="1932" spans="1:1" x14ac:dyDescent="0.25">
      <c r="A1932" s="131"/>
    </row>
    <row r="1933" spans="1:1" x14ac:dyDescent="0.25">
      <c r="A1933" s="131"/>
    </row>
    <row r="1934" spans="1:1" x14ac:dyDescent="0.25">
      <c r="A1934" s="131"/>
    </row>
    <row r="1935" spans="1:1" x14ac:dyDescent="0.25">
      <c r="A1935" s="131"/>
    </row>
    <row r="1936" spans="1:1" x14ac:dyDescent="0.25">
      <c r="A1936" s="131"/>
    </row>
    <row r="1937" spans="1:1" x14ac:dyDescent="0.25">
      <c r="A1937" s="131"/>
    </row>
    <row r="1938" spans="1:1" x14ac:dyDescent="0.25">
      <c r="A1938" s="131"/>
    </row>
    <row r="1939" spans="1:1" x14ac:dyDescent="0.25">
      <c r="A1939" s="131"/>
    </row>
    <row r="1940" spans="1:1" x14ac:dyDescent="0.25">
      <c r="A1940" s="131"/>
    </row>
    <row r="1941" spans="1:1" x14ac:dyDescent="0.25">
      <c r="A1941" s="131"/>
    </row>
    <row r="1942" spans="1:1" x14ac:dyDescent="0.25">
      <c r="A1942" s="131"/>
    </row>
    <row r="1943" spans="1:1" x14ac:dyDescent="0.25">
      <c r="A1943" s="131"/>
    </row>
    <row r="1944" spans="1:1" x14ac:dyDescent="0.25">
      <c r="A1944" s="131"/>
    </row>
    <row r="1945" spans="1:1" x14ac:dyDescent="0.25">
      <c r="A1945" s="131"/>
    </row>
    <row r="1946" spans="1:1" x14ac:dyDescent="0.25">
      <c r="A1946" s="131"/>
    </row>
    <row r="1947" spans="1:1" x14ac:dyDescent="0.25">
      <c r="A1947" s="131"/>
    </row>
    <row r="1948" spans="1:1" x14ac:dyDescent="0.25">
      <c r="A1948" s="131"/>
    </row>
    <row r="1949" spans="1:1" x14ac:dyDescent="0.25">
      <c r="A1949" s="131"/>
    </row>
    <row r="1950" spans="1:1" x14ac:dyDescent="0.25">
      <c r="A1950" s="131"/>
    </row>
    <row r="1951" spans="1:1" x14ac:dyDescent="0.25">
      <c r="A1951" s="131"/>
    </row>
    <row r="1952" spans="1:1" x14ac:dyDescent="0.25">
      <c r="A1952" s="131"/>
    </row>
    <row r="1953" spans="1:1" x14ac:dyDescent="0.25">
      <c r="A1953" s="131"/>
    </row>
    <row r="1954" spans="1:1" x14ac:dyDescent="0.25">
      <c r="A1954" s="131"/>
    </row>
    <row r="1955" spans="1:1" x14ac:dyDescent="0.25">
      <c r="A1955" s="131"/>
    </row>
    <row r="1956" spans="1:1" x14ac:dyDescent="0.25">
      <c r="A1956" s="131"/>
    </row>
    <row r="1957" spans="1:1" x14ac:dyDescent="0.25">
      <c r="A1957" s="131"/>
    </row>
    <row r="1958" spans="1:1" x14ac:dyDescent="0.25">
      <c r="A1958" s="131"/>
    </row>
    <row r="1959" spans="1:1" x14ac:dyDescent="0.25">
      <c r="A1959" s="131"/>
    </row>
    <row r="1960" spans="1:1" x14ac:dyDescent="0.25">
      <c r="A1960" s="131"/>
    </row>
    <row r="1961" spans="1:1" x14ac:dyDescent="0.25">
      <c r="A1961" s="131"/>
    </row>
    <row r="1962" spans="1:1" x14ac:dyDescent="0.25">
      <c r="A1962" s="131"/>
    </row>
    <row r="1963" spans="1:1" x14ac:dyDescent="0.25">
      <c r="A1963" s="131"/>
    </row>
    <row r="1964" spans="1:1" x14ac:dyDescent="0.25">
      <c r="A1964" s="131"/>
    </row>
    <row r="1965" spans="1:1" x14ac:dyDescent="0.25">
      <c r="A1965" s="131"/>
    </row>
    <row r="1966" spans="1:1" x14ac:dyDescent="0.25">
      <c r="A1966" s="131"/>
    </row>
    <row r="1967" spans="1:1" x14ac:dyDescent="0.25">
      <c r="A1967" s="131"/>
    </row>
    <row r="1968" spans="1:1" x14ac:dyDescent="0.25">
      <c r="A1968" s="131"/>
    </row>
    <row r="1969" spans="1:1" x14ac:dyDescent="0.25">
      <c r="A1969" s="131"/>
    </row>
    <row r="1970" spans="1:1" x14ac:dyDescent="0.25">
      <c r="A1970" s="131"/>
    </row>
    <row r="1971" spans="1:1" x14ac:dyDescent="0.25">
      <c r="A1971" s="131"/>
    </row>
    <row r="1972" spans="1:1" x14ac:dyDescent="0.25">
      <c r="A1972" s="131"/>
    </row>
    <row r="1973" spans="1:1" x14ac:dyDescent="0.25">
      <c r="A1973" s="131"/>
    </row>
    <row r="1974" spans="1:1" x14ac:dyDescent="0.25">
      <c r="A1974" s="131"/>
    </row>
    <row r="1975" spans="1:1" x14ac:dyDescent="0.25">
      <c r="A1975" s="131"/>
    </row>
    <row r="1976" spans="1:1" x14ac:dyDescent="0.25">
      <c r="A1976" s="131"/>
    </row>
    <row r="1977" spans="1:1" x14ac:dyDescent="0.25">
      <c r="A1977" s="131"/>
    </row>
    <row r="1978" spans="1:1" x14ac:dyDescent="0.25">
      <c r="A1978" s="131"/>
    </row>
    <row r="1979" spans="1:1" x14ac:dyDescent="0.25">
      <c r="A1979" s="131"/>
    </row>
    <row r="1980" spans="1:1" x14ac:dyDescent="0.25">
      <c r="A1980" s="131"/>
    </row>
    <row r="1981" spans="1:1" x14ac:dyDescent="0.25">
      <c r="A1981" s="131"/>
    </row>
    <row r="1982" spans="1:1" x14ac:dyDescent="0.25">
      <c r="A1982" s="131"/>
    </row>
    <row r="1983" spans="1:1" x14ac:dyDescent="0.25">
      <c r="A1983" s="131"/>
    </row>
    <row r="1984" spans="1:1" x14ac:dyDescent="0.25">
      <c r="A1984" s="131"/>
    </row>
    <row r="1985" spans="1:1" x14ac:dyDescent="0.25">
      <c r="A1985" s="131"/>
    </row>
    <row r="1986" spans="1:1" x14ac:dyDescent="0.25">
      <c r="A1986" s="131"/>
    </row>
    <row r="1987" spans="1:1" x14ac:dyDescent="0.25">
      <c r="A1987" s="131"/>
    </row>
    <row r="1988" spans="1:1" x14ac:dyDescent="0.25">
      <c r="A1988" s="131"/>
    </row>
    <row r="1989" spans="1:1" x14ac:dyDescent="0.25">
      <c r="A1989" s="131"/>
    </row>
    <row r="1990" spans="1:1" x14ac:dyDescent="0.25">
      <c r="A1990" s="131"/>
    </row>
    <row r="1991" spans="1:1" x14ac:dyDescent="0.25">
      <c r="A1991" s="131"/>
    </row>
    <row r="1992" spans="1:1" x14ac:dyDescent="0.25">
      <c r="A1992" s="131"/>
    </row>
    <row r="1993" spans="1:1" x14ac:dyDescent="0.25">
      <c r="A1993" s="131"/>
    </row>
    <row r="1994" spans="1:1" x14ac:dyDescent="0.25">
      <c r="A1994" s="131"/>
    </row>
    <row r="1995" spans="1:1" x14ac:dyDescent="0.25">
      <c r="A1995" s="131"/>
    </row>
    <row r="1996" spans="1:1" x14ac:dyDescent="0.25">
      <c r="A1996" s="131"/>
    </row>
    <row r="1997" spans="1:1" x14ac:dyDescent="0.25">
      <c r="A1997" s="131"/>
    </row>
    <row r="1998" spans="1:1" x14ac:dyDescent="0.25">
      <c r="A1998" s="131"/>
    </row>
    <row r="1999" spans="1:1" x14ac:dyDescent="0.25">
      <c r="A1999" s="131"/>
    </row>
    <row r="2000" spans="1:1" x14ac:dyDescent="0.25">
      <c r="A2000" s="131"/>
    </row>
    <row r="2001" spans="1:1" x14ac:dyDescent="0.25">
      <c r="A2001" s="131"/>
    </row>
    <row r="2002" spans="1:1" x14ac:dyDescent="0.25">
      <c r="A2002" s="131"/>
    </row>
    <row r="2003" spans="1:1" x14ac:dyDescent="0.25">
      <c r="A2003" s="131"/>
    </row>
    <row r="2004" spans="1:1" x14ac:dyDescent="0.25">
      <c r="A2004" s="131"/>
    </row>
    <row r="2005" spans="1:1" x14ac:dyDescent="0.25">
      <c r="A2005" s="131"/>
    </row>
    <row r="2006" spans="1:1" x14ac:dyDescent="0.25">
      <c r="A2006" s="131"/>
    </row>
    <row r="2007" spans="1:1" x14ac:dyDescent="0.25">
      <c r="A2007" s="131"/>
    </row>
    <row r="2008" spans="1:1" x14ac:dyDescent="0.25">
      <c r="A2008" s="131"/>
    </row>
    <row r="2009" spans="1:1" x14ac:dyDescent="0.25">
      <c r="A2009" s="131"/>
    </row>
    <row r="2010" spans="1:1" x14ac:dyDescent="0.25">
      <c r="A2010" s="131"/>
    </row>
    <row r="2011" spans="1:1" x14ac:dyDescent="0.25">
      <c r="A2011" s="131"/>
    </row>
    <row r="2012" spans="1:1" x14ac:dyDescent="0.25">
      <c r="A2012" s="131"/>
    </row>
    <row r="2013" spans="1:1" x14ac:dyDescent="0.25">
      <c r="A2013" s="131"/>
    </row>
    <row r="2014" spans="1:1" x14ac:dyDescent="0.25">
      <c r="A2014" s="131"/>
    </row>
    <row r="2015" spans="1:1" x14ac:dyDescent="0.25">
      <c r="A2015" s="131"/>
    </row>
    <row r="2016" spans="1:1" x14ac:dyDescent="0.25">
      <c r="A2016" s="131"/>
    </row>
    <row r="2017" spans="1:1" x14ac:dyDescent="0.25">
      <c r="A2017" s="131"/>
    </row>
    <row r="2018" spans="1:1" x14ac:dyDescent="0.25">
      <c r="A2018" s="131"/>
    </row>
    <row r="2019" spans="1:1" x14ac:dyDescent="0.25">
      <c r="A2019" s="131"/>
    </row>
    <row r="2020" spans="1:1" x14ac:dyDescent="0.25">
      <c r="A2020" s="131"/>
    </row>
    <row r="2021" spans="1:1" x14ac:dyDescent="0.25">
      <c r="A2021" s="131"/>
    </row>
    <row r="2022" spans="1:1" x14ac:dyDescent="0.25">
      <c r="A2022" s="131"/>
    </row>
    <row r="2023" spans="1:1" x14ac:dyDescent="0.25">
      <c r="A2023" s="131"/>
    </row>
    <row r="2024" spans="1:1" x14ac:dyDescent="0.25">
      <c r="A2024" s="131"/>
    </row>
    <row r="2025" spans="1:1" x14ac:dyDescent="0.25">
      <c r="A2025" s="131"/>
    </row>
    <row r="2026" spans="1:1" x14ac:dyDescent="0.25">
      <c r="A2026" s="131"/>
    </row>
    <row r="2027" spans="1:1" x14ac:dyDescent="0.25">
      <c r="A2027" s="131"/>
    </row>
    <row r="2028" spans="1:1" x14ac:dyDescent="0.25">
      <c r="A2028" s="131"/>
    </row>
    <row r="2029" spans="1:1" x14ac:dyDescent="0.25">
      <c r="A2029" s="131"/>
    </row>
    <row r="2030" spans="1:1" x14ac:dyDescent="0.25">
      <c r="A2030" s="131"/>
    </row>
    <row r="2031" spans="1:1" x14ac:dyDescent="0.25">
      <c r="A2031" s="131"/>
    </row>
    <row r="2032" spans="1:1" x14ac:dyDescent="0.25">
      <c r="A2032" s="131"/>
    </row>
    <row r="2033" spans="1:1" x14ac:dyDescent="0.25">
      <c r="A2033" s="131"/>
    </row>
    <row r="2034" spans="1:1" x14ac:dyDescent="0.25">
      <c r="A2034" s="131"/>
    </row>
    <row r="2035" spans="1:1" x14ac:dyDescent="0.25">
      <c r="A2035" s="131"/>
    </row>
    <row r="2036" spans="1:1" x14ac:dyDescent="0.25">
      <c r="A2036" s="131"/>
    </row>
    <row r="2037" spans="1:1" x14ac:dyDescent="0.25">
      <c r="A2037" s="131"/>
    </row>
    <row r="2038" spans="1:1" x14ac:dyDescent="0.25">
      <c r="A2038" s="131"/>
    </row>
    <row r="2039" spans="1:1" x14ac:dyDescent="0.25">
      <c r="A2039" s="131"/>
    </row>
    <row r="2040" spans="1:1" x14ac:dyDescent="0.25">
      <c r="A2040" s="131"/>
    </row>
    <row r="2041" spans="1:1" x14ac:dyDescent="0.25">
      <c r="A2041" s="131"/>
    </row>
    <row r="2042" spans="1:1" x14ac:dyDescent="0.25">
      <c r="A2042" s="131"/>
    </row>
    <row r="2043" spans="1:1" x14ac:dyDescent="0.25">
      <c r="A2043" s="131"/>
    </row>
    <row r="2044" spans="1:1" x14ac:dyDescent="0.25">
      <c r="A2044" s="131"/>
    </row>
    <row r="2045" spans="1:1" x14ac:dyDescent="0.25">
      <c r="A2045" s="131"/>
    </row>
    <row r="2046" spans="1:1" x14ac:dyDescent="0.25">
      <c r="A2046" s="131"/>
    </row>
    <row r="2047" spans="1:1" x14ac:dyDescent="0.25">
      <c r="A2047" s="131"/>
    </row>
    <row r="2048" spans="1:1" x14ac:dyDescent="0.25">
      <c r="A2048" s="131"/>
    </row>
    <row r="2049" spans="1:1" x14ac:dyDescent="0.25">
      <c r="A2049" s="131"/>
    </row>
    <row r="2050" spans="1:1" x14ac:dyDescent="0.25">
      <c r="A2050" s="131"/>
    </row>
    <row r="2051" spans="1:1" x14ac:dyDescent="0.25">
      <c r="A2051" s="131"/>
    </row>
    <row r="2052" spans="1:1" x14ac:dyDescent="0.25">
      <c r="A2052" s="131"/>
    </row>
    <row r="2053" spans="1:1" x14ac:dyDescent="0.25">
      <c r="A2053" s="131"/>
    </row>
    <row r="2054" spans="1:1" x14ac:dyDescent="0.25">
      <c r="A2054" s="131"/>
    </row>
    <row r="2055" spans="1:1" x14ac:dyDescent="0.25">
      <c r="A2055" s="131"/>
    </row>
    <row r="2056" spans="1:1" x14ac:dyDescent="0.25">
      <c r="A2056" s="131"/>
    </row>
    <row r="2057" spans="1:1" x14ac:dyDescent="0.25">
      <c r="A2057" s="131"/>
    </row>
    <row r="2058" spans="1:1" x14ac:dyDescent="0.25">
      <c r="A2058" s="131"/>
    </row>
    <row r="2059" spans="1:1" x14ac:dyDescent="0.25">
      <c r="A2059" s="131"/>
    </row>
    <row r="2060" spans="1:1" x14ac:dyDescent="0.25">
      <c r="A2060" s="131"/>
    </row>
    <row r="2061" spans="1:1" x14ac:dyDescent="0.25">
      <c r="A2061" s="131"/>
    </row>
    <row r="2062" spans="1:1" x14ac:dyDescent="0.25">
      <c r="A2062" s="131"/>
    </row>
    <row r="2063" spans="1:1" x14ac:dyDescent="0.25">
      <c r="A2063" s="131"/>
    </row>
    <row r="2064" spans="1:1" x14ac:dyDescent="0.25">
      <c r="A2064" s="131"/>
    </row>
    <row r="2065" spans="1:1" x14ac:dyDescent="0.25">
      <c r="A2065" s="131"/>
    </row>
    <row r="2066" spans="1:1" x14ac:dyDescent="0.25">
      <c r="A2066" s="131"/>
    </row>
    <row r="2067" spans="1:1" x14ac:dyDescent="0.25">
      <c r="A2067" s="131"/>
    </row>
    <row r="2068" spans="1:1" x14ac:dyDescent="0.25">
      <c r="A2068" s="131"/>
    </row>
    <row r="2069" spans="1:1" x14ac:dyDescent="0.25">
      <c r="A2069" s="131"/>
    </row>
    <row r="2070" spans="1:1" x14ac:dyDescent="0.25">
      <c r="A2070" s="131"/>
    </row>
    <row r="2071" spans="1:1" x14ac:dyDescent="0.25">
      <c r="A2071" s="131"/>
    </row>
    <row r="2072" spans="1:1" x14ac:dyDescent="0.25">
      <c r="A2072" s="131"/>
    </row>
    <row r="2073" spans="1:1" x14ac:dyDescent="0.25">
      <c r="A2073" s="131"/>
    </row>
    <row r="2074" spans="1:1" x14ac:dyDescent="0.25">
      <c r="A2074" s="131"/>
    </row>
    <row r="2075" spans="1:1" x14ac:dyDescent="0.25">
      <c r="A2075" s="131"/>
    </row>
    <row r="2076" spans="1:1" x14ac:dyDescent="0.25">
      <c r="A2076" s="131"/>
    </row>
    <row r="2077" spans="1:1" x14ac:dyDescent="0.25">
      <c r="A2077" s="131"/>
    </row>
    <row r="2078" spans="1:1" x14ac:dyDescent="0.25">
      <c r="A2078" s="131"/>
    </row>
    <row r="2079" spans="1:1" x14ac:dyDescent="0.25">
      <c r="A2079" s="131"/>
    </row>
    <row r="2080" spans="1:1" x14ac:dyDescent="0.25">
      <c r="A2080" s="131"/>
    </row>
    <row r="2081" spans="1:1" x14ac:dyDescent="0.25">
      <c r="A2081" s="131"/>
    </row>
    <row r="2082" spans="1:1" x14ac:dyDescent="0.25">
      <c r="A2082" s="131"/>
    </row>
    <row r="2083" spans="1:1" x14ac:dyDescent="0.25">
      <c r="A2083" s="131"/>
    </row>
    <row r="2084" spans="1:1" x14ac:dyDescent="0.25">
      <c r="A2084" s="131"/>
    </row>
    <row r="2085" spans="1:1" x14ac:dyDescent="0.25">
      <c r="A2085" s="131"/>
    </row>
    <row r="2086" spans="1:1" x14ac:dyDescent="0.25">
      <c r="A2086" s="131"/>
    </row>
    <row r="2087" spans="1:1" x14ac:dyDescent="0.25">
      <c r="A2087" s="131"/>
    </row>
    <row r="2088" spans="1:1" x14ac:dyDescent="0.25">
      <c r="A2088" s="131"/>
    </row>
    <row r="2089" spans="1:1" x14ac:dyDescent="0.25">
      <c r="A2089" s="131"/>
    </row>
    <row r="2090" spans="1:1" x14ac:dyDescent="0.25">
      <c r="A2090" s="131"/>
    </row>
    <row r="2091" spans="1:1" x14ac:dyDescent="0.25">
      <c r="A2091" s="131"/>
    </row>
    <row r="2092" spans="1:1" x14ac:dyDescent="0.25">
      <c r="A2092" s="131"/>
    </row>
    <row r="2093" spans="1:1" x14ac:dyDescent="0.25">
      <c r="A2093" s="131"/>
    </row>
    <row r="2094" spans="1:1" x14ac:dyDescent="0.25">
      <c r="A2094" s="131"/>
    </row>
    <row r="2095" spans="1:1" x14ac:dyDescent="0.25">
      <c r="A2095" s="131"/>
    </row>
    <row r="2096" spans="1:1" x14ac:dyDescent="0.25">
      <c r="A2096" s="131"/>
    </row>
    <row r="2097" spans="1:1" x14ac:dyDescent="0.25">
      <c r="A2097" s="131"/>
    </row>
    <row r="2098" spans="1:1" x14ac:dyDescent="0.25">
      <c r="A2098" s="131"/>
    </row>
    <row r="2099" spans="1:1" x14ac:dyDescent="0.25">
      <c r="A2099" s="131"/>
    </row>
    <row r="2100" spans="1:1" x14ac:dyDescent="0.25">
      <c r="A2100" s="131"/>
    </row>
    <row r="2101" spans="1:1" x14ac:dyDescent="0.25">
      <c r="A2101" s="131"/>
    </row>
    <row r="2102" spans="1:1" x14ac:dyDescent="0.25">
      <c r="A2102" s="131"/>
    </row>
    <row r="2103" spans="1:1" x14ac:dyDescent="0.25">
      <c r="A2103" s="131"/>
    </row>
    <row r="2104" spans="1:1" x14ac:dyDescent="0.25">
      <c r="A2104" s="131"/>
    </row>
    <row r="2105" spans="1:1" x14ac:dyDescent="0.25">
      <c r="A2105" s="131"/>
    </row>
    <row r="2106" spans="1:1" x14ac:dyDescent="0.25">
      <c r="A2106" s="131"/>
    </row>
    <row r="2107" spans="1:1" x14ac:dyDescent="0.25">
      <c r="A2107" s="131"/>
    </row>
    <row r="2108" spans="1:1" x14ac:dyDescent="0.25">
      <c r="A2108" s="131"/>
    </row>
    <row r="2109" spans="1:1" x14ac:dyDescent="0.25">
      <c r="A2109" s="131"/>
    </row>
    <row r="2110" spans="1:1" x14ac:dyDescent="0.25">
      <c r="A2110" s="131"/>
    </row>
    <row r="2111" spans="1:1" x14ac:dyDescent="0.25">
      <c r="A2111" s="131"/>
    </row>
    <row r="2112" spans="1:1" x14ac:dyDescent="0.25">
      <c r="A2112" s="131"/>
    </row>
    <row r="2113" spans="1:1" x14ac:dyDescent="0.25">
      <c r="A2113" s="131"/>
    </row>
    <row r="2114" spans="1:1" x14ac:dyDescent="0.25">
      <c r="A2114" s="131"/>
    </row>
    <row r="2115" spans="1:1" x14ac:dyDescent="0.25">
      <c r="A2115" s="131"/>
    </row>
    <row r="2116" spans="1:1" x14ac:dyDescent="0.25">
      <c r="A2116" s="131"/>
    </row>
    <row r="2117" spans="1:1" x14ac:dyDescent="0.25">
      <c r="A2117" s="131"/>
    </row>
    <row r="2118" spans="1:1" x14ac:dyDescent="0.25">
      <c r="A2118" s="131"/>
    </row>
    <row r="2119" spans="1:1" x14ac:dyDescent="0.25">
      <c r="A2119" s="131"/>
    </row>
    <row r="2120" spans="1:1" x14ac:dyDescent="0.25">
      <c r="A2120" s="131"/>
    </row>
    <row r="2121" spans="1:1" x14ac:dyDescent="0.25">
      <c r="A2121" s="131"/>
    </row>
    <row r="2122" spans="1:1" x14ac:dyDescent="0.25">
      <c r="A2122" s="131"/>
    </row>
    <row r="2123" spans="1:1" x14ac:dyDescent="0.25">
      <c r="A2123" s="131"/>
    </row>
    <row r="2124" spans="1:1" x14ac:dyDescent="0.25">
      <c r="A2124" s="131"/>
    </row>
    <row r="2125" spans="1:1" x14ac:dyDescent="0.25">
      <c r="A2125" s="131"/>
    </row>
    <row r="2126" spans="1:1" x14ac:dyDescent="0.25">
      <c r="A2126" s="131"/>
    </row>
    <row r="2127" spans="1:1" x14ac:dyDescent="0.25">
      <c r="A2127" s="131"/>
    </row>
    <row r="2128" spans="1:1" x14ac:dyDescent="0.25">
      <c r="A2128" s="131"/>
    </row>
    <row r="2129" spans="1:1" x14ac:dyDescent="0.25">
      <c r="A2129" s="131"/>
    </row>
    <row r="2130" spans="1:1" x14ac:dyDescent="0.25">
      <c r="A2130" s="131"/>
    </row>
    <row r="2131" spans="1:1" x14ac:dyDescent="0.25">
      <c r="A2131" s="131"/>
    </row>
    <row r="2132" spans="1:1" x14ac:dyDescent="0.25">
      <c r="A2132" s="131"/>
    </row>
    <row r="2133" spans="1:1" x14ac:dyDescent="0.25">
      <c r="A2133" s="131"/>
    </row>
    <row r="2134" spans="1:1" x14ac:dyDescent="0.25">
      <c r="A2134" s="131"/>
    </row>
    <row r="2135" spans="1:1" x14ac:dyDescent="0.25">
      <c r="A2135" s="131"/>
    </row>
    <row r="2136" spans="1:1" x14ac:dyDescent="0.25">
      <c r="A2136" s="131"/>
    </row>
    <row r="2137" spans="1:1" x14ac:dyDescent="0.25">
      <c r="A2137" s="131"/>
    </row>
    <row r="2138" spans="1:1" x14ac:dyDescent="0.25">
      <c r="A2138" s="131"/>
    </row>
    <row r="2139" spans="1:1" x14ac:dyDescent="0.25">
      <c r="A2139" s="131"/>
    </row>
    <row r="2140" spans="1:1" x14ac:dyDescent="0.25">
      <c r="A2140" s="131"/>
    </row>
    <row r="2141" spans="1:1" x14ac:dyDescent="0.25">
      <c r="A2141" s="131"/>
    </row>
    <row r="2142" spans="1:1" x14ac:dyDescent="0.25">
      <c r="A2142" s="131"/>
    </row>
    <row r="2143" spans="1:1" x14ac:dyDescent="0.25">
      <c r="A2143" s="131"/>
    </row>
    <row r="2144" spans="1:1" x14ac:dyDescent="0.25">
      <c r="A2144" s="131"/>
    </row>
    <row r="2145" spans="1:1" x14ac:dyDescent="0.25">
      <c r="A2145" s="131"/>
    </row>
    <row r="2146" spans="1:1" x14ac:dyDescent="0.25">
      <c r="A2146" s="131"/>
    </row>
    <row r="2147" spans="1:1" x14ac:dyDescent="0.25">
      <c r="A2147" s="131"/>
    </row>
    <row r="2148" spans="1:1" x14ac:dyDescent="0.25">
      <c r="A2148" s="131"/>
    </row>
    <row r="2149" spans="1:1" x14ac:dyDescent="0.25">
      <c r="A2149" s="131"/>
    </row>
    <row r="2150" spans="1:1" x14ac:dyDescent="0.25">
      <c r="A2150" s="131"/>
    </row>
    <row r="2151" spans="1:1" x14ac:dyDescent="0.25">
      <c r="A2151" s="131"/>
    </row>
    <row r="2152" spans="1:1" x14ac:dyDescent="0.25">
      <c r="A2152" s="131"/>
    </row>
    <row r="2153" spans="1:1" x14ac:dyDescent="0.25">
      <c r="A2153" s="131"/>
    </row>
    <row r="2154" spans="1:1" x14ac:dyDescent="0.25">
      <c r="A2154" s="131"/>
    </row>
    <row r="2155" spans="1:1" x14ac:dyDescent="0.25">
      <c r="A2155" s="131"/>
    </row>
    <row r="2156" spans="1:1" x14ac:dyDescent="0.25">
      <c r="A2156" s="131"/>
    </row>
    <row r="2157" spans="1:1" x14ac:dyDescent="0.25">
      <c r="A2157" s="131"/>
    </row>
    <row r="2158" spans="1:1" x14ac:dyDescent="0.25">
      <c r="A2158" s="131"/>
    </row>
    <row r="2159" spans="1:1" x14ac:dyDescent="0.25">
      <c r="A2159" s="131"/>
    </row>
    <row r="2160" spans="1:1" x14ac:dyDescent="0.25">
      <c r="A2160" s="131"/>
    </row>
    <row r="2161" spans="1:1" x14ac:dyDescent="0.25">
      <c r="A2161" s="131"/>
    </row>
    <row r="2162" spans="1:1" x14ac:dyDescent="0.25">
      <c r="A2162" s="131"/>
    </row>
    <row r="2163" spans="1:1" x14ac:dyDescent="0.25">
      <c r="A2163" s="131"/>
    </row>
    <row r="2164" spans="1:1" x14ac:dyDescent="0.25">
      <c r="A2164" s="131"/>
    </row>
    <row r="2165" spans="1:1" x14ac:dyDescent="0.25">
      <c r="A2165" s="131"/>
    </row>
    <row r="2166" spans="1:1" x14ac:dyDescent="0.25">
      <c r="A2166" s="131"/>
    </row>
    <row r="2167" spans="1:1" x14ac:dyDescent="0.25">
      <c r="A2167" s="131"/>
    </row>
    <row r="2168" spans="1:1" x14ac:dyDescent="0.25">
      <c r="A2168" s="131"/>
    </row>
    <row r="2169" spans="1:1" x14ac:dyDescent="0.25">
      <c r="A2169" s="131"/>
    </row>
    <row r="2170" spans="1:1" x14ac:dyDescent="0.25">
      <c r="A2170" s="131"/>
    </row>
    <row r="2171" spans="1:1" x14ac:dyDescent="0.25">
      <c r="A2171" s="131"/>
    </row>
    <row r="2172" spans="1:1" x14ac:dyDescent="0.25">
      <c r="A2172" s="131"/>
    </row>
    <row r="2173" spans="1:1" x14ac:dyDescent="0.25">
      <c r="A2173" s="131"/>
    </row>
    <row r="2174" spans="1:1" x14ac:dyDescent="0.25">
      <c r="A2174" s="131"/>
    </row>
    <row r="2175" spans="1:1" x14ac:dyDescent="0.25">
      <c r="A2175" s="131"/>
    </row>
    <row r="2176" spans="1:1" x14ac:dyDescent="0.25">
      <c r="A2176" s="131"/>
    </row>
    <row r="2177" spans="1:1" x14ac:dyDescent="0.25">
      <c r="A2177" s="131"/>
    </row>
    <row r="2178" spans="1:1" x14ac:dyDescent="0.25">
      <c r="A2178" s="131"/>
    </row>
    <row r="2179" spans="1:1" x14ac:dyDescent="0.25">
      <c r="A2179" s="131"/>
    </row>
    <row r="2180" spans="1:1" x14ac:dyDescent="0.25">
      <c r="A2180" s="131"/>
    </row>
    <row r="2181" spans="1:1" x14ac:dyDescent="0.25">
      <c r="A2181" s="131"/>
    </row>
    <row r="2182" spans="1:1" x14ac:dyDescent="0.25">
      <c r="A2182" s="131"/>
    </row>
    <row r="2183" spans="1:1" x14ac:dyDescent="0.25">
      <c r="A2183" s="131"/>
    </row>
    <row r="2184" spans="1:1" x14ac:dyDescent="0.25">
      <c r="A2184" s="131"/>
    </row>
    <row r="2185" spans="1:1" x14ac:dyDescent="0.25">
      <c r="A2185" s="131"/>
    </row>
    <row r="2186" spans="1:1" x14ac:dyDescent="0.25">
      <c r="A2186" s="131"/>
    </row>
    <row r="2187" spans="1:1" x14ac:dyDescent="0.25">
      <c r="A2187" s="131"/>
    </row>
    <row r="2188" spans="1:1" x14ac:dyDescent="0.25">
      <c r="A2188" s="131"/>
    </row>
    <row r="2189" spans="1:1" x14ac:dyDescent="0.25">
      <c r="A2189" s="131"/>
    </row>
    <row r="2190" spans="1:1" x14ac:dyDescent="0.25">
      <c r="A2190" s="131"/>
    </row>
    <row r="2191" spans="1:1" x14ac:dyDescent="0.25">
      <c r="A2191" s="131"/>
    </row>
    <row r="2192" spans="1:1" x14ac:dyDescent="0.25">
      <c r="A2192" s="131"/>
    </row>
    <row r="2193" spans="1:1" x14ac:dyDescent="0.25">
      <c r="A2193" s="131"/>
    </row>
    <row r="2194" spans="1:1" x14ac:dyDescent="0.25">
      <c r="A2194" s="131"/>
    </row>
    <row r="2195" spans="1:1" x14ac:dyDescent="0.25">
      <c r="A2195" s="131"/>
    </row>
    <row r="2196" spans="1:1" x14ac:dyDescent="0.25">
      <c r="A2196" s="131"/>
    </row>
    <row r="2197" spans="1:1" x14ac:dyDescent="0.25">
      <c r="A2197" s="131"/>
    </row>
    <row r="2198" spans="1:1" x14ac:dyDescent="0.25">
      <c r="A2198" s="131"/>
    </row>
    <row r="2199" spans="1:1" x14ac:dyDescent="0.25">
      <c r="A2199" s="131"/>
    </row>
    <row r="2200" spans="1:1" x14ac:dyDescent="0.25">
      <c r="A2200" s="131"/>
    </row>
    <row r="2201" spans="1:1" x14ac:dyDescent="0.25">
      <c r="A2201" s="131"/>
    </row>
    <row r="2202" spans="1:1" x14ac:dyDescent="0.25">
      <c r="A2202" s="131"/>
    </row>
    <row r="2203" spans="1:1" x14ac:dyDescent="0.25">
      <c r="A2203" s="131"/>
    </row>
    <row r="2204" spans="1:1" x14ac:dyDescent="0.25">
      <c r="A2204" s="131"/>
    </row>
    <row r="2205" spans="1:1" x14ac:dyDescent="0.25">
      <c r="A2205" s="131"/>
    </row>
    <row r="2206" spans="1:1" x14ac:dyDescent="0.25">
      <c r="A2206" s="131"/>
    </row>
    <row r="2207" spans="1:1" x14ac:dyDescent="0.25">
      <c r="A2207" s="131"/>
    </row>
    <row r="2208" spans="1:1" x14ac:dyDescent="0.25">
      <c r="A2208" s="131"/>
    </row>
    <row r="2209" spans="1:1" x14ac:dyDescent="0.25">
      <c r="A2209" s="131"/>
    </row>
    <row r="2210" spans="1:1" x14ac:dyDescent="0.25">
      <c r="A2210" s="131"/>
    </row>
    <row r="2211" spans="1:1" x14ac:dyDescent="0.25">
      <c r="A2211" s="131"/>
    </row>
    <row r="2212" spans="1:1" x14ac:dyDescent="0.25">
      <c r="A2212" s="131"/>
    </row>
    <row r="2213" spans="1:1" x14ac:dyDescent="0.25">
      <c r="A2213" s="131"/>
    </row>
    <row r="2214" spans="1:1" x14ac:dyDescent="0.25">
      <c r="A2214" s="131"/>
    </row>
    <row r="2215" spans="1:1" x14ac:dyDescent="0.25">
      <c r="A2215" s="131"/>
    </row>
    <row r="2216" spans="1:1" x14ac:dyDescent="0.25">
      <c r="A2216" s="131"/>
    </row>
    <row r="2217" spans="1:1" x14ac:dyDescent="0.25">
      <c r="A2217" s="131"/>
    </row>
    <row r="2218" spans="1:1" x14ac:dyDescent="0.25">
      <c r="A2218" s="131"/>
    </row>
    <row r="2219" spans="1:1" x14ac:dyDescent="0.25">
      <c r="A2219" s="131"/>
    </row>
    <row r="2220" spans="1:1" x14ac:dyDescent="0.25">
      <c r="A2220" s="131"/>
    </row>
    <row r="2221" spans="1:1" x14ac:dyDescent="0.25">
      <c r="A2221" s="131"/>
    </row>
    <row r="2222" spans="1:1" x14ac:dyDescent="0.25">
      <c r="A2222" s="131"/>
    </row>
    <row r="2223" spans="1:1" x14ac:dyDescent="0.25">
      <c r="A2223" s="131"/>
    </row>
    <row r="2224" spans="1:1" x14ac:dyDescent="0.25">
      <c r="A2224" s="131"/>
    </row>
    <row r="2225" spans="1:1" x14ac:dyDescent="0.25">
      <c r="A2225" s="131"/>
    </row>
    <row r="2226" spans="1:1" x14ac:dyDescent="0.25">
      <c r="A2226" s="131"/>
    </row>
    <row r="2227" spans="1:1" x14ac:dyDescent="0.25">
      <c r="A2227" s="131"/>
    </row>
    <row r="2228" spans="1:1" x14ac:dyDescent="0.25">
      <c r="A2228" s="131"/>
    </row>
    <row r="2229" spans="1:1" x14ac:dyDescent="0.25">
      <c r="A2229" s="131"/>
    </row>
    <row r="2230" spans="1:1" x14ac:dyDescent="0.25">
      <c r="A2230" s="131"/>
    </row>
    <row r="2231" spans="1:1" x14ac:dyDescent="0.25">
      <c r="A2231" s="131"/>
    </row>
    <row r="2232" spans="1:1" x14ac:dyDescent="0.25">
      <c r="A2232" s="131"/>
    </row>
    <row r="2233" spans="1:1" x14ac:dyDescent="0.25">
      <c r="A2233" s="131"/>
    </row>
    <row r="2234" spans="1:1" x14ac:dyDescent="0.25">
      <c r="A2234" s="131"/>
    </row>
    <row r="2235" spans="1:1" x14ac:dyDescent="0.25">
      <c r="A2235" s="131"/>
    </row>
    <row r="2236" spans="1:1" x14ac:dyDescent="0.25">
      <c r="A2236" s="131"/>
    </row>
    <row r="2237" spans="1:1" x14ac:dyDescent="0.25">
      <c r="A2237" s="131"/>
    </row>
    <row r="2238" spans="1:1" x14ac:dyDescent="0.25">
      <c r="A2238" s="131"/>
    </row>
    <row r="2239" spans="1:1" x14ac:dyDescent="0.25">
      <c r="A2239" s="131"/>
    </row>
    <row r="2240" spans="1:1" x14ac:dyDescent="0.25">
      <c r="A2240" s="131"/>
    </row>
    <row r="2241" spans="1:1" x14ac:dyDescent="0.25">
      <c r="A2241" s="131"/>
    </row>
    <row r="2242" spans="1:1" x14ac:dyDescent="0.25">
      <c r="A2242" s="131"/>
    </row>
    <row r="2243" spans="1:1" x14ac:dyDescent="0.25">
      <c r="A2243" s="131"/>
    </row>
    <row r="2244" spans="1:1" x14ac:dyDescent="0.25">
      <c r="A2244" s="131"/>
    </row>
    <row r="2245" spans="1:1" x14ac:dyDescent="0.25">
      <c r="A2245" s="131"/>
    </row>
    <row r="2246" spans="1:1" x14ac:dyDescent="0.25">
      <c r="A2246" s="131"/>
    </row>
    <row r="2247" spans="1:1" x14ac:dyDescent="0.25">
      <c r="A2247" s="131"/>
    </row>
    <row r="2248" spans="1:1" x14ac:dyDescent="0.25">
      <c r="A2248" s="131"/>
    </row>
    <row r="2249" spans="1:1" x14ac:dyDescent="0.25">
      <c r="A2249" s="131"/>
    </row>
    <row r="2250" spans="1:1" x14ac:dyDescent="0.25">
      <c r="A2250" s="131"/>
    </row>
    <row r="2251" spans="1:1" x14ac:dyDescent="0.25">
      <c r="A2251" s="131"/>
    </row>
    <row r="2252" spans="1:1" x14ac:dyDescent="0.25">
      <c r="A2252" s="131"/>
    </row>
    <row r="2253" spans="1:1" x14ac:dyDescent="0.25">
      <c r="A2253" s="131"/>
    </row>
    <row r="2254" spans="1:1" x14ac:dyDescent="0.25">
      <c r="A2254" s="131"/>
    </row>
    <row r="2255" spans="1:1" x14ac:dyDescent="0.25">
      <c r="A2255" s="131"/>
    </row>
    <row r="2256" spans="1:1" x14ac:dyDescent="0.25">
      <c r="A2256" s="131"/>
    </row>
    <row r="2257" spans="1:1" x14ac:dyDescent="0.25">
      <c r="A2257" s="131"/>
    </row>
    <row r="2258" spans="1:1" x14ac:dyDescent="0.25">
      <c r="A2258" s="131"/>
    </row>
    <row r="2259" spans="1:1" x14ac:dyDescent="0.25">
      <c r="A2259" s="131"/>
    </row>
    <row r="2260" spans="1:1" x14ac:dyDescent="0.25">
      <c r="A2260" s="131"/>
    </row>
    <row r="2261" spans="1:1" x14ac:dyDescent="0.25">
      <c r="A2261" s="131"/>
    </row>
    <row r="2262" spans="1:1" x14ac:dyDescent="0.25">
      <c r="A2262" s="131"/>
    </row>
    <row r="2263" spans="1:1" x14ac:dyDescent="0.25">
      <c r="A2263" s="131"/>
    </row>
    <row r="2264" spans="1:1" x14ac:dyDescent="0.25">
      <c r="A2264" s="131"/>
    </row>
    <row r="2265" spans="1:1" x14ac:dyDescent="0.25">
      <c r="A2265" s="131"/>
    </row>
    <row r="2266" spans="1:1" x14ac:dyDescent="0.25">
      <c r="A2266" s="131"/>
    </row>
    <row r="2267" spans="1:1" x14ac:dyDescent="0.25">
      <c r="A2267" s="131"/>
    </row>
    <row r="2268" spans="1:1" x14ac:dyDescent="0.25">
      <c r="A2268" s="131"/>
    </row>
    <row r="2269" spans="1:1" x14ac:dyDescent="0.25">
      <c r="A2269" s="131"/>
    </row>
    <row r="2270" spans="1:1" x14ac:dyDescent="0.25">
      <c r="A2270" s="131"/>
    </row>
    <row r="2271" spans="1:1" x14ac:dyDescent="0.25">
      <c r="A2271" s="131"/>
    </row>
    <row r="2272" spans="1:1" x14ac:dyDescent="0.25">
      <c r="A2272" s="131"/>
    </row>
    <row r="2273" spans="1:1" x14ac:dyDescent="0.25">
      <c r="A2273" s="131"/>
    </row>
    <row r="2274" spans="1:1" x14ac:dyDescent="0.25">
      <c r="A2274" s="131"/>
    </row>
    <row r="2275" spans="1:1" x14ac:dyDescent="0.25">
      <c r="A2275" s="131"/>
    </row>
    <row r="2276" spans="1:1" x14ac:dyDescent="0.25">
      <c r="A2276" s="131"/>
    </row>
    <row r="2277" spans="1:1" x14ac:dyDescent="0.25">
      <c r="A2277" s="131"/>
    </row>
    <row r="2278" spans="1:1" x14ac:dyDescent="0.25">
      <c r="A2278" s="131"/>
    </row>
    <row r="2279" spans="1:1" x14ac:dyDescent="0.25">
      <c r="A2279" s="131"/>
    </row>
    <row r="2280" spans="1:1" x14ac:dyDescent="0.25">
      <c r="A2280" s="131"/>
    </row>
    <row r="2281" spans="1:1" x14ac:dyDescent="0.25">
      <c r="A2281" s="131"/>
    </row>
    <row r="2282" spans="1:1" x14ac:dyDescent="0.25">
      <c r="A2282" s="131"/>
    </row>
    <row r="2283" spans="1:1" x14ac:dyDescent="0.25">
      <c r="A2283" s="131"/>
    </row>
    <row r="2284" spans="1:1" x14ac:dyDescent="0.25">
      <c r="A2284" s="131"/>
    </row>
    <row r="2285" spans="1:1" x14ac:dyDescent="0.25">
      <c r="A2285" s="131"/>
    </row>
    <row r="2286" spans="1:1" x14ac:dyDescent="0.25">
      <c r="A2286" s="131"/>
    </row>
    <row r="2287" spans="1:1" x14ac:dyDescent="0.25">
      <c r="A2287" s="131"/>
    </row>
    <row r="2288" spans="1:1" x14ac:dyDescent="0.25">
      <c r="A2288" s="131"/>
    </row>
    <row r="2289" spans="1:1" x14ac:dyDescent="0.25">
      <c r="A2289" s="131"/>
    </row>
    <row r="2290" spans="1:1" x14ac:dyDescent="0.25">
      <c r="A2290" s="131"/>
    </row>
    <row r="2291" spans="1:1" x14ac:dyDescent="0.25">
      <c r="A2291" s="131"/>
    </row>
    <row r="2292" spans="1:1" x14ac:dyDescent="0.25">
      <c r="A2292" s="131"/>
    </row>
    <row r="2293" spans="1:1" x14ac:dyDescent="0.25">
      <c r="A2293" s="131"/>
    </row>
    <row r="2294" spans="1:1" x14ac:dyDescent="0.25">
      <c r="A2294" s="131"/>
    </row>
    <row r="2295" spans="1:1" x14ac:dyDescent="0.25">
      <c r="A2295" s="131"/>
    </row>
    <row r="2296" spans="1:1" x14ac:dyDescent="0.25">
      <c r="A2296" s="131"/>
    </row>
    <row r="2297" spans="1:1" x14ac:dyDescent="0.25">
      <c r="A2297" s="131"/>
    </row>
    <row r="2298" spans="1:1" x14ac:dyDescent="0.25">
      <c r="A2298" s="131"/>
    </row>
    <row r="2299" spans="1:1" x14ac:dyDescent="0.25">
      <c r="A2299" s="131"/>
    </row>
    <row r="2300" spans="1:1" x14ac:dyDescent="0.25">
      <c r="A2300" s="131"/>
    </row>
    <row r="2301" spans="1:1" x14ac:dyDescent="0.25">
      <c r="A2301" s="131"/>
    </row>
    <row r="2302" spans="1:1" x14ac:dyDescent="0.25">
      <c r="A2302" s="131"/>
    </row>
    <row r="2303" spans="1:1" x14ac:dyDescent="0.25">
      <c r="A2303" s="131"/>
    </row>
    <row r="2304" spans="1:1" x14ac:dyDescent="0.25">
      <c r="A2304" s="131"/>
    </row>
    <row r="2305" spans="1:1" x14ac:dyDescent="0.25">
      <c r="A2305" s="131"/>
    </row>
    <row r="2306" spans="1:1" x14ac:dyDescent="0.25">
      <c r="A2306" s="131"/>
    </row>
    <row r="2307" spans="1:1" x14ac:dyDescent="0.25">
      <c r="A2307" s="131"/>
    </row>
    <row r="2308" spans="1:1" x14ac:dyDescent="0.25">
      <c r="A2308" s="131"/>
    </row>
    <row r="2309" spans="1:1" x14ac:dyDescent="0.25">
      <c r="A2309" s="131"/>
    </row>
    <row r="2310" spans="1:1" x14ac:dyDescent="0.25">
      <c r="A2310" s="131"/>
    </row>
    <row r="2311" spans="1:1" x14ac:dyDescent="0.25">
      <c r="A2311" s="131"/>
    </row>
    <row r="2312" spans="1:1" x14ac:dyDescent="0.25">
      <c r="A2312" s="131"/>
    </row>
    <row r="2313" spans="1:1" x14ac:dyDescent="0.25">
      <c r="A2313" s="131"/>
    </row>
    <row r="2314" spans="1:1" x14ac:dyDescent="0.25">
      <c r="A2314" s="131"/>
    </row>
    <row r="2315" spans="1:1" x14ac:dyDescent="0.25">
      <c r="A2315" s="131"/>
    </row>
    <row r="2316" spans="1:1" x14ac:dyDescent="0.25">
      <c r="A2316" s="131"/>
    </row>
    <row r="2317" spans="1:1" x14ac:dyDescent="0.25">
      <c r="A2317" s="131"/>
    </row>
    <row r="2318" spans="1:1" x14ac:dyDescent="0.25">
      <c r="A2318" s="131"/>
    </row>
    <row r="2319" spans="1:1" x14ac:dyDescent="0.25">
      <c r="A2319" s="131"/>
    </row>
    <row r="2320" spans="1:1" x14ac:dyDescent="0.25">
      <c r="A2320" s="131"/>
    </row>
    <row r="2321" spans="1:1" x14ac:dyDescent="0.25">
      <c r="A2321" s="131"/>
    </row>
    <row r="2322" spans="1:1" x14ac:dyDescent="0.25">
      <c r="A2322" s="131"/>
    </row>
    <row r="2323" spans="1:1" x14ac:dyDescent="0.25">
      <c r="A2323" s="131"/>
    </row>
    <row r="2324" spans="1:1" x14ac:dyDescent="0.25">
      <c r="A2324" s="131"/>
    </row>
    <row r="2325" spans="1:1" x14ac:dyDescent="0.25">
      <c r="A2325" s="131"/>
    </row>
    <row r="2326" spans="1:1" x14ac:dyDescent="0.25">
      <c r="A2326" s="131"/>
    </row>
    <row r="2327" spans="1:1" x14ac:dyDescent="0.25">
      <c r="A2327" s="131"/>
    </row>
    <row r="2328" spans="1:1" x14ac:dyDescent="0.25">
      <c r="A2328" s="131"/>
    </row>
    <row r="2329" spans="1:1" x14ac:dyDescent="0.25">
      <c r="A2329" s="131"/>
    </row>
    <row r="2330" spans="1:1" x14ac:dyDescent="0.25">
      <c r="A2330" s="131"/>
    </row>
    <row r="2331" spans="1:1" x14ac:dyDescent="0.25">
      <c r="A2331" s="131"/>
    </row>
    <row r="2332" spans="1:1" x14ac:dyDescent="0.25">
      <c r="A2332" s="131"/>
    </row>
    <row r="2333" spans="1:1" x14ac:dyDescent="0.25">
      <c r="A2333" s="131"/>
    </row>
    <row r="2334" spans="1:1" x14ac:dyDescent="0.25">
      <c r="A2334" s="131"/>
    </row>
    <row r="2335" spans="1:1" x14ac:dyDescent="0.25">
      <c r="A2335" s="131"/>
    </row>
    <row r="2336" spans="1:1" x14ac:dyDescent="0.25">
      <c r="A2336" s="131"/>
    </row>
    <row r="2337" spans="1:1" x14ac:dyDescent="0.25">
      <c r="A2337" s="131"/>
    </row>
    <row r="2338" spans="1:1" x14ac:dyDescent="0.25">
      <c r="A2338" s="131"/>
    </row>
    <row r="2339" spans="1:1" x14ac:dyDescent="0.25">
      <c r="A2339" s="131"/>
    </row>
    <row r="2340" spans="1:1" x14ac:dyDescent="0.25">
      <c r="A2340" s="131"/>
    </row>
    <row r="2341" spans="1:1" x14ac:dyDescent="0.25">
      <c r="A2341" s="131"/>
    </row>
    <row r="2342" spans="1:1" x14ac:dyDescent="0.25">
      <c r="A2342" s="131"/>
    </row>
    <row r="2343" spans="1:1" x14ac:dyDescent="0.25">
      <c r="A2343" s="131"/>
    </row>
    <row r="2344" spans="1:1" x14ac:dyDescent="0.25">
      <c r="A2344" s="131"/>
    </row>
    <row r="2345" spans="1:1" x14ac:dyDescent="0.25">
      <c r="A2345" s="131"/>
    </row>
    <row r="2346" spans="1:1" x14ac:dyDescent="0.25">
      <c r="A2346" s="131"/>
    </row>
    <row r="2347" spans="1:1" x14ac:dyDescent="0.25">
      <c r="A2347" s="131"/>
    </row>
    <row r="2348" spans="1:1" x14ac:dyDescent="0.25">
      <c r="A2348" s="131"/>
    </row>
    <row r="2349" spans="1:1" x14ac:dyDescent="0.25">
      <c r="A2349" s="131"/>
    </row>
    <row r="2350" spans="1:1" x14ac:dyDescent="0.25">
      <c r="A2350" s="131"/>
    </row>
    <row r="2351" spans="1:1" x14ac:dyDescent="0.25">
      <c r="A2351" s="131"/>
    </row>
    <row r="2352" spans="1:1" x14ac:dyDescent="0.25">
      <c r="A2352" s="131"/>
    </row>
    <row r="2353" spans="1:1" x14ac:dyDescent="0.25">
      <c r="A2353" s="131"/>
    </row>
    <row r="2354" spans="1:1" x14ac:dyDescent="0.25">
      <c r="A2354" s="131"/>
    </row>
    <row r="2355" spans="1:1" x14ac:dyDescent="0.25">
      <c r="A2355" s="131"/>
    </row>
    <row r="2356" spans="1:1" x14ac:dyDescent="0.25">
      <c r="A2356" s="131"/>
    </row>
    <row r="2357" spans="1:1" x14ac:dyDescent="0.25">
      <c r="A2357" s="131"/>
    </row>
    <row r="2358" spans="1:1" x14ac:dyDescent="0.25">
      <c r="A2358" s="131"/>
    </row>
    <row r="2359" spans="1:1" x14ac:dyDescent="0.25">
      <c r="A2359" s="131"/>
    </row>
    <row r="2360" spans="1:1" x14ac:dyDescent="0.25">
      <c r="A2360" s="131"/>
    </row>
    <row r="2361" spans="1:1" x14ac:dyDescent="0.25">
      <c r="A2361" s="131"/>
    </row>
    <row r="2362" spans="1:1" x14ac:dyDescent="0.25">
      <c r="A2362" s="131"/>
    </row>
    <row r="2363" spans="1:1" x14ac:dyDescent="0.25">
      <c r="A2363" s="131"/>
    </row>
    <row r="2364" spans="1:1" x14ac:dyDescent="0.25">
      <c r="A2364" s="131"/>
    </row>
    <row r="2365" spans="1:1" x14ac:dyDescent="0.25">
      <c r="A2365" s="131"/>
    </row>
    <row r="2366" spans="1:1" x14ac:dyDescent="0.25">
      <c r="A2366" s="131"/>
    </row>
    <row r="2367" spans="1:1" x14ac:dyDescent="0.25">
      <c r="A2367" s="131"/>
    </row>
    <row r="2368" spans="1:1" x14ac:dyDescent="0.25">
      <c r="A2368" s="131"/>
    </row>
    <row r="2369" spans="1:1" x14ac:dyDescent="0.25">
      <c r="A2369" s="131"/>
    </row>
    <row r="2370" spans="1:1" x14ac:dyDescent="0.25">
      <c r="A2370" s="131"/>
    </row>
    <row r="2371" spans="1:1" x14ac:dyDescent="0.25">
      <c r="A2371" s="131"/>
    </row>
    <row r="2372" spans="1:1" x14ac:dyDescent="0.25">
      <c r="A2372" s="131"/>
    </row>
    <row r="2373" spans="1:1" x14ac:dyDescent="0.25">
      <c r="A2373" s="131"/>
    </row>
    <row r="2374" spans="1:1" x14ac:dyDescent="0.25">
      <c r="A2374" s="131"/>
    </row>
    <row r="2375" spans="1:1" x14ac:dyDescent="0.25">
      <c r="A2375" s="131"/>
    </row>
    <row r="2376" spans="1:1" x14ac:dyDescent="0.25">
      <c r="A2376" s="131"/>
    </row>
    <row r="2377" spans="1:1" x14ac:dyDescent="0.25">
      <c r="A2377" s="131"/>
    </row>
    <row r="2378" spans="1:1" x14ac:dyDescent="0.25">
      <c r="A2378" s="131"/>
    </row>
    <row r="2379" spans="1:1" x14ac:dyDescent="0.25">
      <c r="A2379" s="131"/>
    </row>
    <row r="2380" spans="1:1" x14ac:dyDescent="0.25">
      <c r="A2380" s="131"/>
    </row>
    <row r="2381" spans="1:1" x14ac:dyDescent="0.25">
      <c r="A2381" s="131"/>
    </row>
    <row r="2382" spans="1:1" x14ac:dyDescent="0.25">
      <c r="A2382" s="131"/>
    </row>
    <row r="2383" spans="1:1" x14ac:dyDescent="0.25">
      <c r="A2383" s="131"/>
    </row>
    <row r="2384" spans="1:1" x14ac:dyDescent="0.25">
      <c r="A2384" s="131"/>
    </row>
    <row r="2385" spans="1:1" x14ac:dyDescent="0.25">
      <c r="A2385" s="131"/>
    </row>
    <row r="2386" spans="1:1" x14ac:dyDescent="0.25">
      <c r="A2386" s="131"/>
    </row>
    <row r="2387" spans="1:1" x14ac:dyDescent="0.25">
      <c r="A2387" s="131"/>
    </row>
    <row r="2388" spans="1:1" x14ac:dyDescent="0.25">
      <c r="A2388" s="131"/>
    </row>
    <row r="2389" spans="1:1" x14ac:dyDescent="0.25">
      <c r="A2389" s="131"/>
    </row>
    <row r="2390" spans="1:1" x14ac:dyDescent="0.25">
      <c r="A2390" s="131"/>
    </row>
    <row r="2391" spans="1:1" x14ac:dyDescent="0.25">
      <c r="A2391" s="131"/>
    </row>
    <row r="2392" spans="1:1" x14ac:dyDescent="0.25">
      <c r="A2392" s="131"/>
    </row>
    <row r="2393" spans="1:1" x14ac:dyDescent="0.25">
      <c r="A2393" s="131"/>
    </row>
    <row r="2394" spans="1:1" x14ac:dyDescent="0.25">
      <c r="A2394" s="131"/>
    </row>
    <row r="2395" spans="1:1" x14ac:dyDescent="0.25">
      <c r="A2395" s="131"/>
    </row>
    <row r="2396" spans="1:1" x14ac:dyDescent="0.25">
      <c r="A2396" s="131"/>
    </row>
    <row r="2397" spans="1:1" x14ac:dyDescent="0.25">
      <c r="A2397" s="131"/>
    </row>
    <row r="2398" spans="1:1" x14ac:dyDescent="0.25">
      <c r="A2398" s="131"/>
    </row>
    <row r="2399" spans="1:1" x14ac:dyDescent="0.25">
      <c r="A2399" s="131"/>
    </row>
    <row r="2400" spans="1:1" x14ac:dyDescent="0.25">
      <c r="A2400" s="131"/>
    </row>
    <row r="2401" spans="1:1" x14ac:dyDescent="0.25">
      <c r="A2401" s="131"/>
    </row>
    <row r="2402" spans="1:1" x14ac:dyDescent="0.25">
      <c r="A2402" s="131"/>
    </row>
    <row r="2403" spans="1:1" x14ac:dyDescent="0.25">
      <c r="A2403" s="131"/>
    </row>
    <row r="2404" spans="1:1" x14ac:dyDescent="0.25">
      <c r="A2404" s="131"/>
    </row>
    <row r="2405" spans="1:1" x14ac:dyDescent="0.25">
      <c r="A2405" s="131"/>
    </row>
    <row r="2406" spans="1:1" x14ac:dyDescent="0.25">
      <c r="A2406" s="131"/>
    </row>
    <row r="2407" spans="1:1" x14ac:dyDescent="0.25">
      <c r="A2407" s="131"/>
    </row>
    <row r="2408" spans="1:1" x14ac:dyDescent="0.25">
      <c r="A2408" s="131"/>
    </row>
    <row r="2409" spans="1:1" x14ac:dyDescent="0.25">
      <c r="A2409" s="131"/>
    </row>
    <row r="2410" spans="1:1" x14ac:dyDescent="0.25">
      <c r="A2410" s="131"/>
    </row>
    <row r="2411" spans="1:1" x14ac:dyDescent="0.25">
      <c r="A2411" s="131"/>
    </row>
    <row r="2412" spans="1:1" x14ac:dyDescent="0.25">
      <c r="A2412" s="131"/>
    </row>
    <row r="2413" spans="1:1" x14ac:dyDescent="0.25">
      <c r="A2413" s="131"/>
    </row>
    <row r="2414" spans="1:1" x14ac:dyDescent="0.25">
      <c r="A2414" s="131"/>
    </row>
    <row r="2415" spans="1:1" x14ac:dyDescent="0.25">
      <c r="A2415" s="131"/>
    </row>
    <row r="2416" spans="1:1" x14ac:dyDescent="0.25">
      <c r="A2416" s="131"/>
    </row>
    <row r="2417" spans="1:1" x14ac:dyDescent="0.25">
      <c r="A2417" s="131"/>
    </row>
    <row r="2418" spans="1:1" x14ac:dyDescent="0.25">
      <c r="A2418" s="131"/>
    </row>
    <row r="2419" spans="1:1" x14ac:dyDescent="0.25">
      <c r="A2419" s="131"/>
    </row>
    <row r="2420" spans="1:1" x14ac:dyDescent="0.25">
      <c r="A2420" s="131"/>
    </row>
    <row r="2421" spans="1:1" x14ac:dyDescent="0.25">
      <c r="A2421" s="131"/>
    </row>
    <row r="2422" spans="1:1" x14ac:dyDescent="0.25">
      <c r="A2422" s="131"/>
    </row>
    <row r="2423" spans="1:1" x14ac:dyDescent="0.25">
      <c r="A2423" s="131"/>
    </row>
    <row r="2424" spans="1:1" x14ac:dyDescent="0.25">
      <c r="A2424" s="131"/>
    </row>
    <row r="2425" spans="1:1" x14ac:dyDescent="0.25">
      <c r="A2425" s="131"/>
    </row>
    <row r="2426" spans="1:1" x14ac:dyDescent="0.25">
      <c r="A2426" s="131"/>
    </row>
    <row r="2427" spans="1:1" x14ac:dyDescent="0.25">
      <c r="A2427" s="131"/>
    </row>
    <row r="2428" spans="1:1" x14ac:dyDescent="0.25">
      <c r="A2428" s="131"/>
    </row>
    <row r="2429" spans="1:1" x14ac:dyDescent="0.25">
      <c r="A2429" s="131"/>
    </row>
    <row r="2430" spans="1:1" x14ac:dyDescent="0.25">
      <c r="A2430" s="131"/>
    </row>
    <row r="2431" spans="1:1" x14ac:dyDescent="0.25">
      <c r="A2431" s="131"/>
    </row>
    <row r="2432" spans="1:1" x14ac:dyDescent="0.25">
      <c r="A2432" s="131"/>
    </row>
    <row r="2433" spans="1:1" x14ac:dyDescent="0.25">
      <c r="A2433" s="131"/>
    </row>
    <row r="2434" spans="1:1" x14ac:dyDescent="0.25">
      <c r="A2434" s="131"/>
    </row>
    <row r="2435" spans="1:1" x14ac:dyDescent="0.25">
      <c r="A2435" s="131"/>
    </row>
    <row r="2436" spans="1:1" x14ac:dyDescent="0.25">
      <c r="A2436" s="131"/>
    </row>
    <row r="2437" spans="1:1" x14ac:dyDescent="0.25">
      <c r="A2437" s="131"/>
    </row>
    <row r="2438" spans="1:1" x14ac:dyDescent="0.25">
      <c r="A2438" s="131"/>
    </row>
    <row r="2439" spans="1:1" x14ac:dyDescent="0.25">
      <c r="A2439" s="131"/>
    </row>
    <row r="2440" spans="1:1" x14ac:dyDescent="0.25">
      <c r="A2440" s="131"/>
    </row>
    <row r="2441" spans="1:1" x14ac:dyDescent="0.25">
      <c r="A2441" s="131"/>
    </row>
    <row r="2442" spans="1:1" x14ac:dyDescent="0.25">
      <c r="A2442" s="131"/>
    </row>
    <row r="2443" spans="1:1" x14ac:dyDescent="0.25">
      <c r="A2443" s="131"/>
    </row>
    <row r="2444" spans="1:1" x14ac:dyDescent="0.25">
      <c r="A2444" s="131"/>
    </row>
    <row r="2445" spans="1:1" x14ac:dyDescent="0.25">
      <c r="A2445" s="131"/>
    </row>
    <row r="2446" spans="1:1" x14ac:dyDescent="0.25">
      <c r="A2446" s="131"/>
    </row>
    <row r="2447" spans="1:1" x14ac:dyDescent="0.25">
      <c r="A2447" s="131"/>
    </row>
    <row r="2448" spans="1:1" x14ac:dyDescent="0.25">
      <c r="A2448" s="131"/>
    </row>
    <row r="2449" spans="1:1" x14ac:dyDescent="0.25">
      <c r="A2449" s="131"/>
    </row>
    <row r="2450" spans="1:1" x14ac:dyDescent="0.25">
      <c r="A2450" s="131"/>
    </row>
    <row r="2451" spans="1:1" x14ac:dyDescent="0.25">
      <c r="A2451" s="131"/>
    </row>
    <row r="2452" spans="1:1" x14ac:dyDescent="0.25">
      <c r="A2452" s="131"/>
    </row>
    <row r="2453" spans="1:1" x14ac:dyDescent="0.25">
      <c r="A2453" s="131"/>
    </row>
    <row r="2454" spans="1:1" x14ac:dyDescent="0.25">
      <c r="A2454" s="131"/>
    </row>
    <row r="2455" spans="1:1" x14ac:dyDescent="0.25">
      <c r="A2455" s="131"/>
    </row>
    <row r="2456" spans="1:1" x14ac:dyDescent="0.25">
      <c r="A2456" s="131"/>
    </row>
    <row r="2457" spans="1:1" x14ac:dyDescent="0.25">
      <c r="A2457" s="131"/>
    </row>
    <row r="2458" spans="1:1" x14ac:dyDescent="0.25">
      <c r="A2458" s="131"/>
    </row>
    <row r="2459" spans="1:1" x14ac:dyDescent="0.25">
      <c r="A2459" s="131"/>
    </row>
    <row r="2460" spans="1:1" x14ac:dyDescent="0.25">
      <c r="A2460" s="131"/>
    </row>
    <row r="2461" spans="1:1" x14ac:dyDescent="0.25">
      <c r="A2461" s="131"/>
    </row>
    <row r="2462" spans="1:1" x14ac:dyDescent="0.25">
      <c r="A2462" s="131"/>
    </row>
    <row r="2463" spans="1:1" x14ac:dyDescent="0.25">
      <c r="A2463" s="131"/>
    </row>
    <row r="2464" spans="1:1" x14ac:dyDescent="0.25">
      <c r="A2464" s="131"/>
    </row>
    <row r="2465" spans="1:1" x14ac:dyDescent="0.25">
      <c r="A2465" s="131"/>
    </row>
    <row r="2466" spans="1:1" x14ac:dyDescent="0.25">
      <c r="A2466" s="131"/>
    </row>
    <row r="2467" spans="1:1" x14ac:dyDescent="0.25">
      <c r="A2467" s="131"/>
    </row>
    <row r="2468" spans="1:1" x14ac:dyDescent="0.25">
      <c r="A2468" s="131"/>
    </row>
    <row r="2469" spans="1:1" x14ac:dyDescent="0.25">
      <c r="A2469" s="131"/>
    </row>
    <row r="2470" spans="1:1" x14ac:dyDescent="0.25">
      <c r="A2470" s="131"/>
    </row>
    <row r="2471" spans="1:1" x14ac:dyDescent="0.25">
      <c r="A2471" s="131"/>
    </row>
    <row r="2472" spans="1:1" x14ac:dyDescent="0.25">
      <c r="A2472" s="131"/>
    </row>
    <row r="2473" spans="1:1" x14ac:dyDescent="0.25">
      <c r="A2473" s="131"/>
    </row>
    <row r="2474" spans="1:1" x14ac:dyDescent="0.25">
      <c r="A2474" s="131"/>
    </row>
    <row r="2475" spans="1:1" x14ac:dyDescent="0.25">
      <c r="A2475" s="131"/>
    </row>
    <row r="2476" spans="1:1" x14ac:dyDescent="0.25">
      <c r="A2476" s="131"/>
    </row>
    <row r="2477" spans="1:1" x14ac:dyDescent="0.25">
      <c r="A2477" s="131"/>
    </row>
    <row r="2478" spans="1:1" x14ac:dyDescent="0.25">
      <c r="A2478" s="131"/>
    </row>
    <row r="2479" spans="1:1" x14ac:dyDescent="0.25">
      <c r="A2479" s="131"/>
    </row>
    <row r="2480" spans="1:1" x14ac:dyDescent="0.25">
      <c r="A2480" s="131"/>
    </row>
    <row r="2481" spans="1:1" x14ac:dyDescent="0.25">
      <c r="A2481" s="131"/>
    </row>
    <row r="2482" spans="1:1" x14ac:dyDescent="0.25">
      <c r="A2482" s="131"/>
    </row>
    <row r="2483" spans="1:1" x14ac:dyDescent="0.25">
      <c r="A2483" s="131"/>
    </row>
    <row r="2484" spans="1:1" x14ac:dyDescent="0.25">
      <c r="A2484" s="131"/>
    </row>
    <row r="2485" spans="1:1" x14ac:dyDescent="0.25">
      <c r="A2485" s="131"/>
    </row>
    <row r="2486" spans="1:1" x14ac:dyDescent="0.25">
      <c r="A2486" s="131"/>
    </row>
    <row r="2487" spans="1:1" x14ac:dyDescent="0.25">
      <c r="A2487" s="131"/>
    </row>
    <row r="2488" spans="1:1" x14ac:dyDescent="0.25">
      <c r="A2488" s="131"/>
    </row>
    <row r="2489" spans="1:1" x14ac:dyDescent="0.25">
      <c r="A2489" s="131"/>
    </row>
    <row r="2490" spans="1:1" x14ac:dyDescent="0.25">
      <c r="A2490" s="131"/>
    </row>
    <row r="2491" spans="1:1" x14ac:dyDescent="0.25">
      <c r="A2491" s="131"/>
    </row>
    <row r="2492" spans="1:1" x14ac:dyDescent="0.25">
      <c r="A2492" s="131"/>
    </row>
    <row r="2493" spans="1:1" x14ac:dyDescent="0.25">
      <c r="A2493" s="131"/>
    </row>
    <row r="2494" spans="1:1" x14ac:dyDescent="0.25">
      <c r="A2494" s="131"/>
    </row>
    <row r="2495" spans="1:1" x14ac:dyDescent="0.25">
      <c r="A2495" s="131"/>
    </row>
    <row r="2496" spans="1:1" x14ac:dyDescent="0.25">
      <c r="A2496" s="131"/>
    </row>
    <row r="2497" spans="1:1" x14ac:dyDescent="0.25">
      <c r="A2497" s="131"/>
    </row>
    <row r="2498" spans="1:1" x14ac:dyDescent="0.25">
      <c r="A2498" s="131"/>
    </row>
    <row r="2499" spans="1:1" x14ac:dyDescent="0.25">
      <c r="A2499" s="131"/>
    </row>
    <row r="2500" spans="1:1" x14ac:dyDescent="0.25">
      <c r="A2500" s="131"/>
    </row>
    <row r="2501" spans="1:1" x14ac:dyDescent="0.25">
      <c r="A2501" s="131"/>
    </row>
    <row r="2502" spans="1:1" x14ac:dyDescent="0.25">
      <c r="A2502" s="131"/>
    </row>
    <row r="2503" spans="1:1" x14ac:dyDescent="0.25">
      <c r="A2503" s="131"/>
    </row>
    <row r="2504" spans="1:1" x14ac:dyDescent="0.25">
      <c r="A2504" s="131"/>
    </row>
    <row r="2505" spans="1:1" x14ac:dyDescent="0.25">
      <c r="A2505" s="131"/>
    </row>
    <row r="2506" spans="1:1" x14ac:dyDescent="0.25">
      <c r="A2506" s="131"/>
    </row>
    <row r="2507" spans="1:1" x14ac:dyDescent="0.25">
      <c r="A2507" s="131"/>
    </row>
    <row r="2508" spans="1:1" x14ac:dyDescent="0.25">
      <c r="A2508" s="131"/>
    </row>
    <row r="2509" spans="1:1" x14ac:dyDescent="0.25">
      <c r="A2509" s="131"/>
    </row>
    <row r="2510" spans="1:1" x14ac:dyDescent="0.25">
      <c r="A2510" s="131"/>
    </row>
    <row r="2511" spans="1:1" x14ac:dyDescent="0.25">
      <c r="A2511" s="131"/>
    </row>
    <row r="2512" spans="1:1" x14ac:dyDescent="0.25">
      <c r="A2512" s="131"/>
    </row>
    <row r="2513" spans="1:1" x14ac:dyDescent="0.25">
      <c r="A2513" s="131"/>
    </row>
    <row r="2514" spans="1:1" x14ac:dyDescent="0.25">
      <c r="A2514" s="131"/>
    </row>
    <row r="2515" spans="1:1" x14ac:dyDescent="0.25">
      <c r="A2515" s="131"/>
    </row>
    <row r="2516" spans="1:1" x14ac:dyDescent="0.25">
      <c r="A2516" s="131"/>
    </row>
    <row r="2517" spans="1:1" x14ac:dyDescent="0.25">
      <c r="A2517" s="131"/>
    </row>
    <row r="2518" spans="1:1" x14ac:dyDescent="0.25">
      <c r="A2518" s="131"/>
    </row>
    <row r="2519" spans="1:1" x14ac:dyDescent="0.25">
      <c r="A2519" s="131"/>
    </row>
    <row r="2520" spans="1:1" x14ac:dyDescent="0.25">
      <c r="A2520" s="131"/>
    </row>
    <row r="2521" spans="1:1" x14ac:dyDescent="0.25">
      <c r="A2521" s="131"/>
    </row>
    <row r="2522" spans="1:1" x14ac:dyDescent="0.25">
      <c r="A2522" s="131"/>
    </row>
    <row r="2523" spans="1:1" x14ac:dyDescent="0.25">
      <c r="A2523" s="131"/>
    </row>
    <row r="2524" spans="1:1" x14ac:dyDescent="0.25">
      <c r="A2524" s="131"/>
    </row>
    <row r="2525" spans="1:1" x14ac:dyDescent="0.25">
      <c r="A2525" s="131"/>
    </row>
    <row r="2526" spans="1:1" x14ac:dyDescent="0.25">
      <c r="A2526" s="131"/>
    </row>
    <row r="2527" spans="1:1" x14ac:dyDescent="0.25">
      <c r="A2527" s="131"/>
    </row>
    <row r="2528" spans="1:1" x14ac:dyDescent="0.25">
      <c r="A2528" s="131"/>
    </row>
    <row r="2529" spans="1:1" x14ac:dyDescent="0.25">
      <c r="A2529" s="131"/>
    </row>
    <row r="2530" spans="1:1" x14ac:dyDescent="0.25">
      <c r="A2530" s="131"/>
    </row>
    <row r="2531" spans="1:1" x14ac:dyDescent="0.25">
      <c r="A2531" s="131"/>
    </row>
    <row r="2532" spans="1:1" x14ac:dyDescent="0.25">
      <c r="A2532" s="131"/>
    </row>
    <row r="2533" spans="1:1" x14ac:dyDescent="0.25">
      <c r="A2533" s="131"/>
    </row>
    <row r="2534" spans="1:1" x14ac:dyDescent="0.25">
      <c r="A2534" s="131"/>
    </row>
    <row r="2535" spans="1:1" x14ac:dyDescent="0.25">
      <c r="A2535" s="131"/>
    </row>
    <row r="2536" spans="1:1" x14ac:dyDescent="0.25">
      <c r="A2536" s="131"/>
    </row>
    <row r="2537" spans="1:1" x14ac:dyDescent="0.25">
      <c r="A2537" s="131"/>
    </row>
    <row r="2538" spans="1:1" x14ac:dyDescent="0.25">
      <c r="A2538" s="131"/>
    </row>
    <row r="2539" spans="1:1" x14ac:dyDescent="0.25">
      <c r="A2539" s="131"/>
    </row>
    <row r="2540" spans="1:1" x14ac:dyDescent="0.25">
      <c r="A2540" s="131"/>
    </row>
    <row r="2541" spans="1:1" x14ac:dyDescent="0.25">
      <c r="A2541" s="131"/>
    </row>
    <row r="2542" spans="1:1" x14ac:dyDescent="0.25">
      <c r="A2542" s="131"/>
    </row>
    <row r="2543" spans="1:1" x14ac:dyDescent="0.25">
      <c r="A2543" s="131"/>
    </row>
    <row r="2544" spans="1:1" x14ac:dyDescent="0.25">
      <c r="A2544" s="131"/>
    </row>
    <row r="2545" spans="1:1" x14ac:dyDescent="0.25">
      <c r="A2545" s="131"/>
    </row>
    <row r="2546" spans="1:1" x14ac:dyDescent="0.25">
      <c r="A2546" s="131"/>
    </row>
    <row r="2547" spans="1:1" x14ac:dyDescent="0.25">
      <c r="A2547" s="131"/>
    </row>
    <row r="2548" spans="1:1" x14ac:dyDescent="0.25">
      <c r="A2548" s="131"/>
    </row>
    <row r="2549" spans="1:1" x14ac:dyDescent="0.25">
      <c r="A2549" s="131"/>
    </row>
    <row r="2550" spans="1:1" x14ac:dyDescent="0.25">
      <c r="A2550" s="131"/>
    </row>
    <row r="2551" spans="1:1" x14ac:dyDescent="0.25">
      <c r="A2551" s="131"/>
    </row>
    <row r="2552" spans="1:1" x14ac:dyDescent="0.25">
      <c r="A2552" s="131"/>
    </row>
    <row r="2553" spans="1:1" x14ac:dyDescent="0.25">
      <c r="A2553" s="131"/>
    </row>
    <row r="2554" spans="1:1" x14ac:dyDescent="0.25">
      <c r="A2554" s="131"/>
    </row>
    <row r="2555" spans="1:1" x14ac:dyDescent="0.25">
      <c r="A2555" s="131"/>
    </row>
    <row r="2556" spans="1:1" x14ac:dyDescent="0.25">
      <c r="A2556" s="131"/>
    </row>
    <row r="2557" spans="1:1" x14ac:dyDescent="0.25">
      <c r="A2557" s="131"/>
    </row>
    <row r="2558" spans="1:1" x14ac:dyDescent="0.25">
      <c r="A2558" s="131"/>
    </row>
    <row r="2559" spans="1:1" x14ac:dyDescent="0.25">
      <c r="A2559" s="131"/>
    </row>
    <row r="2560" spans="1:1" x14ac:dyDescent="0.25">
      <c r="A2560" s="131"/>
    </row>
    <row r="2561" spans="1:1" x14ac:dyDescent="0.25">
      <c r="A2561" s="131"/>
    </row>
    <row r="2562" spans="1:1" x14ac:dyDescent="0.25">
      <c r="A2562" s="131"/>
    </row>
    <row r="2563" spans="1:1" x14ac:dyDescent="0.25">
      <c r="A2563" s="131"/>
    </row>
    <row r="2564" spans="1:1" x14ac:dyDescent="0.25">
      <c r="A2564" s="131"/>
    </row>
    <row r="2565" spans="1:1" x14ac:dyDescent="0.25">
      <c r="A2565" s="131"/>
    </row>
    <row r="2566" spans="1:1" x14ac:dyDescent="0.25">
      <c r="A2566" s="131"/>
    </row>
    <row r="2567" spans="1:1" x14ac:dyDescent="0.25">
      <c r="A2567" s="131"/>
    </row>
    <row r="2568" spans="1:1" x14ac:dyDescent="0.25">
      <c r="A2568" s="131"/>
    </row>
    <row r="2569" spans="1:1" x14ac:dyDescent="0.25">
      <c r="A2569" s="131"/>
    </row>
    <row r="2570" spans="1:1" x14ac:dyDescent="0.25">
      <c r="A2570" s="131"/>
    </row>
    <row r="2571" spans="1:1" x14ac:dyDescent="0.25">
      <c r="A2571" s="131"/>
    </row>
    <row r="2572" spans="1:1" x14ac:dyDescent="0.25">
      <c r="A2572" s="131"/>
    </row>
    <row r="2573" spans="1:1" x14ac:dyDescent="0.25">
      <c r="A2573" s="131"/>
    </row>
    <row r="2574" spans="1:1" x14ac:dyDescent="0.25">
      <c r="A2574" s="131"/>
    </row>
    <row r="2575" spans="1:1" x14ac:dyDescent="0.25">
      <c r="A2575" s="131"/>
    </row>
    <row r="2576" spans="1:1" x14ac:dyDescent="0.25">
      <c r="A2576" s="131"/>
    </row>
    <row r="2577" spans="1:1" x14ac:dyDescent="0.25">
      <c r="A2577" s="131"/>
    </row>
    <row r="2578" spans="1:1" x14ac:dyDescent="0.25">
      <c r="A2578" s="131"/>
    </row>
    <row r="2579" spans="1:1" x14ac:dyDescent="0.25">
      <c r="A2579" s="131"/>
    </row>
    <row r="2580" spans="1:1" x14ac:dyDescent="0.25">
      <c r="A2580" s="131"/>
    </row>
    <row r="2581" spans="1:1" x14ac:dyDescent="0.25">
      <c r="A2581" s="131"/>
    </row>
    <row r="2582" spans="1:1" x14ac:dyDescent="0.25">
      <c r="A2582" s="131"/>
    </row>
    <row r="2583" spans="1:1" x14ac:dyDescent="0.25">
      <c r="A2583" s="131"/>
    </row>
    <row r="2584" spans="1:1" x14ac:dyDescent="0.25">
      <c r="A2584" s="131"/>
    </row>
    <row r="2585" spans="1:1" x14ac:dyDescent="0.25">
      <c r="A2585" s="131"/>
    </row>
    <row r="2586" spans="1:1" x14ac:dyDescent="0.25">
      <c r="A2586" s="131"/>
    </row>
    <row r="2587" spans="1:1" x14ac:dyDescent="0.25">
      <c r="A2587" s="131"/>
    </row>
    <row r="2588" spans="1:1" x14ac:dyDescent="0.25">
      <c r="A2588" s="131"/>
    </row>
    <row r="2589" spans="1:1" x14ac:dyDescent="0.25">
      <c r="A2589" s="131"/>
    </row>
    <row r="2590" spans="1:1" x14ac:dyDescent="0.25">
      <c r="A2590" s="131"/>
    </row>
    <row r="2591" spans="1:1" x14ac:dyDescent="0.25">
      <c r="A2591" s="131"/>
    </row>
    <row r="2592" spans="1:1" x14ac:dyDescent="0.25">
      <c r="A2592" s="131"/>
    </row>
    <row r="2593" spans="1:1" x14ac:dyDescent="0.25">
      <c r="A2593" s="131"/>
    </row>
    <row r="2594" spans="1:1" x14ac:dyDescent="0.25">
      <c r="A2594" s="131"/>
    </row>
    <row r="2595" spans="1:1" x14ac:dyDescent="0.25">
      <c r="A2595" s="131"/>
    </row>
    <row r="2596" spans="1:1" x14ac:dyDescent="0.25">
      <c r="A2596" s="131"/>
    </row>
    <row r="2597" spans="1:1" x14ac:dyDescent="0.25">
      <c r="A2597" s="131"/>
    </row>
    <row r="2598" spans="1:1" x14ac:dyDescent="0.25">
      <c r="A2598" s="131"/>
    </row>
    <row r="2599" spans="1:1" x14ac:dyDescent="0.25">
      <c r="A2599" s="131"/>
    </row>
    <row r="2600" spans="1:1" x14ac:dyDescent="0.25">
      <c r="A2600" s="131"/>
    </row>
    <row r="2601" spans="1:1" x14ac:dyDescent="0.25">
      <c r="A2601" s="131"/>
    </row>
    <row r="2602" spans="1:1" x14ac:dyDescent="0.25">
      <c r="A2602" s="131"/>
    </row>
    <row r="2603" spans="1:1" x14ac:dyDescent="0.25">
      <c r="A2603" s="131"/>
    </row>
    <row r="2604" spans="1:1" x14ac:dyDescent="0.25">
      <c r="A2604" s="131"/>
    </row>
    <row r="2605" spans="1:1" x14ac:dyDescent="0.25">
      <c r="A2605" s="131"/>
    </row>
    <row r="2606" spans="1:1" x14ac:dyDescent="0.25">
      <c r="A2606" s="131"/>
    </row>
    <row r="2607" spans="1:1" x14ac:dyDescent="0.25">
      <c r="A2607" s="131"/>
    </row>
    <row r="2608" spans="1:1" x14ac:dyDescent="0.25">
      <c r="A2608" s="131"/>
    </row>
    <row r="2609" spans="1:1" x14ac:dyDescent="0.25">
      <c r="A2609" s="131"/>
    </row>
    <row r="2610" spans="1:1" x14ac:dyDescent="0.25">
      <c r="A2610" s="131"/>
    </row>
    <row r="2611" spans="1:1" x14ac:dyDescent="0.25">
      <c r="A2611" s="131"/>
    </row>
    <row r="2612" spans="1:1" x14ac:dyDescent="0.25">
      <c r="A2612" s="131"/>
    </row>
    <row r="2613" spans="1:1" x14ac:dyDescent="0.25">
      <c r="A2613" s="131"/>
    </row>
    <row r="2614" spans="1:1" x14ac:dyDescent="0.25">
      <c r="A2614" s="131"/>
    </row>
    <row r="2615" spans="1:1" x14ac:dyDescent="0.25">
      <c r="A2615" s="131"/>
    </row>
    <row r="2616" spans="1:1" x14ac:dyDescent="0.25">
      <c r="A2616" s="131"/>
    </row>
    <row r="2617" spans="1:1" x14ac:dyDescent="0.25">
      <c r="A2617" s="131"/>
    </row>
    <row r="2618" spans="1:1" x14ac:dyDescent="0.25">
      <c r="A2618" s="131"/>
    </row>
    <row r="2619" spans="1:1" x14ac:dyDescent="0.25">
      <c r="A2619" s="131"/>
    </row>
    <row r="2620" spans="1:1" x14ac:dyDescent="0.25">
      <c r="A2620" s="131"/>
    </row>
    <row r="2621" spans="1:1" x14ac:dyDescent="0.25">
      <c r="A2621" s="131"/>
    </row>
    <row r="2622" spans="1:1" x14ac:dyDescent="0.25">
      <c r="A2622" s="131"/>
    </row>
    <row r="2623" spans="1:1" x14ac:dyDescent="0.25">
      <c r="A2623" s="131"/>
    </row>
    <row r="2624" spans="1:1" x14ac:dyDescent="0.25">
      <c r="A2624" s="131"/>
    </row>
    <row r="2625" spans="1:1" x14ac:dyDescent="0.25">
      <c r="A2625" s="131"/>
    </row>
    <row r="2626" spans="1:1" x14ac:dyDescent="0.25">
      <c r="A2626" s="131"/>
    </row>
    <row r="2627" spans="1:1" x14ac:dyDescent="0.25">
      <c r="A2627" s="131"/>
    </row>
    <row r="2628" spans="1:1" x14ac:dyDescent="0.25">
      <c r="A2628" s="131"/>
    </row>
    <row r="2629" spans="1:1" x14ac:dyDescent="0.25">
      <c r="A2629" s="131"/>
    </row>
    <row r="2630" spans="1:1" x14ac:dyDescent="0.25">
      <c r="A2630" s="131"/>
    </row>
    <row r="2631" spans="1:1" x14ac:dyDescent="0.25">
      <c r="A2631" s="131"/>
    </row>
    <row r="2632" spans="1:1" x14ac:dyDescent="0.25">
      <c r="A2632" s="131"/>
    </row>
    <row r="2633" spans="1:1" x14ac:dyDescent="0.25">
      <c r="A2633" s="131"/>
    </row>
    <row r="2634" spans="1:1" x14ac:dyDescent="0.25">
      <c r="A2634" s="131"/>
    </row>
    <row r="2635" spans="1:1" x14ac:dyDescent="0.25">
      <c r="A2635" s="131"/>
    </row>
    <row r="2636" spans="1:1" x14ac:dyDescent="0.25">
      <c r="A2636" s="131"/>
    </row>
    <row r="2637" spans="1:1" x14ac:dyDescent="0.25">
      <c r="A2637" s="131"/>
    </row>
    <row r="2638" spans="1:1" x14ac:dyDescent="0.25">
      <c r="A2638" s="131"/>
    </row>
    <row r="2639" spans="1:1" x14ac:dyDescent="0.25">
      <c r="A2639" s="131"/>
    </row>
    <row r="2640" spans="1:1" x14ac:dyDescent="0.25">
      <c r="A2640" s="131"/>
    </row>
    <row r="2641" spans="1:1" x14ac:dyDescent="0.25">
      <c r="A2641" s="131"/>
    </row>
    <row r="2642" spans="1:1" x14ac:dyDescent="0.25">
      <c r="A2642" s="131"/>
    </row>
    <row r="2643" spans="1:1" x14ac:dyDescent="0.25">
      <c r="A2643" s="131"/>
    </row>
    <row r="2644" spans="1:1" x14ac:dyDescent="0.25">
      <c r="A2644" s="131"/>
    </row>
    <row r="2645" spans="1:1" x14ac:dyDescent="0.25">
      <c r="A2645" s="131"/>
    </row>
    <row r="2646" spans="1:1" x14ac:dyDescent="0.25">
      <c r="A2646" s="131"/>
    </row>
    <row r="2647" spans="1:1" x14ac:dyDescent="0.25">
      <c r="A2647" s="131"/>
    </row>
    <row r="2648" spans="1:1" x14ac:dyDescent="0.25">
      <c r="A2648" s="131"/>
    </row>
    <row r="2649" spans="1:1" x14ac:dyDescent="0.25">
      <c r="A2649" s="131"/>
    </row>
    <row r="2650" spans="1:1" x14ac:dyDescent="0.25">
      <c r="A2650" s="131"/>
    </row>
    <row r="2651" spans="1:1" x14ac:dyDescent="0.25">
      <c r="A2651" s="131"/>
    </row>
    <row r="2652" spans="1:1" x14ac:dyDescent="0.25">
      <c r="A2652" s="131"/>
    </row>
    <row r="2653" spans="1:1" x14ac:dyDescent="0.25">
      <c r="A2653" s="131"/>
    </row>
    <row r="2654" spans="1:1" x14ac:dyDescent="0.25">
      <c r="A2654" s="131"/>
    </row>
    <row r="2655" spans="1:1" x14ac:dyDescent="0.25">
      <c r="A2655" s="131"/>
    </row>
    <row r="2656" spans="1:1" x14ac:dyDescent="0.25">
      <c r="A2656" s="131"/>
    </row>
    <row r="2657" spans="1:1" x14ac:dyDescent="0.25">
      <c r="A2657" s="131"/>
    </row>
    <row r="2658" spans="1:1" x14ac:dyDescent="0.25">
      <c r="A2658" s="131"/>
    </row>
    <row r="2659" spans="1:1" x14ac:dyDescent="0.25">
      <c r="A2659" s="131"/>
    </row>
    <row r="2660" spans="1:1" x14ac:dyDescent="0.25">
      <c r="A2660" s="131"/>
    </row>
    <row r="2661" spans="1:1" x14ac:dyDescent="0.25">
      <c r="A2661" s="131"/>
    </row>
    <row r="2662" spans="1:1" x14ac:dyDescent="0.25">
      <c r="A2662" s="131"/>
    </row>
    <row r="2663" spans="1:1" x14ac:dyDescent="0.25">
      <c r="A2663" s="131"/>
    </row>
    <row r="2664" spans="1:1" x14ac:dyDescent="0.25">
      <c r="A2664" s="131"/>
    </row>
    <row r="2665" spans="1:1" x14ac:dyDescent="0.25">
      <c r="A2665" s="131"/>
    </row>
    <row r="2666" spans="1:1" x14ac:dyDescent="0.25">
      <c r="A2666" s="131"/>
    </row>
    <row r="2667" spans="1:1" x14ac:dyDescent="0.25">
      <c r="A2667" s="131"/>
    </row>
    <row r="2668" spans="1:1" x14ac:dyDescent="0.25">
      <c r="A2668" s="131"/>
    </row>
    <row r="2669" spans="1:1" x14ac:dyDescent="0.25">
      <c r="A2669" s="131"/>
    </row>
    <row r="2670" spans="1:1" x14ac:dyDescent="0.25">
      <c r="A2670" s="131"/>
    </row>
    <row r="2671" spans="1:1" x14ac:dyDescent="0.25">
      <c r="A2671" s="131"/>
    </row>
    <row r="2672" spans="1:1" x14ac:dyDescent="0.25">
      <c r="A2672" s="131"/>
    </row>
    <row r="2673" spans="1:1" x14ac:dyDescent="0.25">
      <c r="A2673" s="131"/>
    </row>
    <row r="2674" spans="1:1" x14ac:dyDescent="0.25">
      <c r="A2674" s="131"/>
    </row>
    <row r="2675" spans="1:1" x14ac:dyDescent="0.25">
      <c r="A2675" s="131"/>
    </row>
    <row r="2676" spans="1:1" x14ac:dyDescent="0.25">
      <c r="A2676" s="131"/>
    </row>
    <row r="2677" spans="1:1" x14ac:dyDescent="0.25">
      <c r="A2677" s="131"/>
    </row>
    <row r="2678" spans="1:1" x14ac:dyDescent="0.25">
      <c r="A2678" s="131"/>
    </row>
    <row r="2679" spans="1:1" x14ac:dyDescent="0.25">
      <c r="A2679" s="131"/>
    </row>
    <row r="2680" spans="1:1" x14ac:dyDescent="0.25">
      <c r="A2680" s="131"/>
    </row>
    <row r="2681" spans="1:1" x14ac:dyDescent="0.25">
      <c r="A2681" s="131"/>
    </row>
    <row r="2682" spans="1:1" x14ac:dyDescent="0.25">
      <c r="A2682" s="131"/>
    </row>
    <row r="2683" spans="1:1" x14ac:dyDescent="0.25">
      <c r="A2683" s="131"/>
    </row>
    <row r="2684" spans="1:1" x14ac:dyDescent="0.25">
      <c r="A2684" s="131"/>
    </row>
    <row r="2685" spans="1:1" x14ac:dyDescent="0.25">
      <c r="A2685" s="131"/>
    </row>
    <row r="2686" spans="1:1" x14ac:dyDescent="0.25">
      <c r="A2686" s="131"/>
    </row>
    <row r="2687" spans="1:1" x14ac:dyDescent="0.25">
      <c r="A2687" s="131"/>
    </row>
    <row r="2688" spans="1:1" x14ac:dyDescent="0.25">
      <c r="A2688" s="131"/>
    </row>
    <row r="2689" spans="1:1" x14ac:dyDescent="0.25">
      <c r="A2689" s="131"/>
    </row>
    <row r="2690" spans="1:1" x14ac:dyDescent="0.25">
      <c r="A2690" s="131"/>
    </row>
    <row r="2691" spans="1:1" x14ac:dyDescent="0.25">
      <c r="A2691" s="131"/>
    </row>
    <row r="2692" spans="1:1" x14ac:dyDescent="0.25">
      <c r="A2692" s="131"/>
    </row>
    <row r="2693" spans="1:1" x14ac:dyDescent="0.25">
      <c r="A2693" s="131"/>
    </row>
    <row r="2694" spans="1:1" x14ac:dyDescent="0.25">
      <c r="A2694" s="131"/>
    </row>
    <row r="2695" spans="1:1" x14ac:dyDescent="0.25">
      <c r="A2695" s="131"/>
    </row>
    <row r="2696" spans="1:1" x14ac:dyDescent="0.25">
      <c r="A2696" s="131"/>
    </row>
    <row r="2697" spans="1:1" x14ac:dyDescent="0.25">
      <c r="A2697" s="131"/>
    </row>
    <row r="2698" spans="1:1" x14ac:dyDescent="0.25">
      <c r="A2698" s="131"/>
    </row>
    <row r="2699" spans="1:1" x14ac:dyDescent="0.25">
      <c r="A2699" s="131"/>
    </row>
    <row r="2700" spans="1:1" x14ac:dyDescent="0.25">
      <c r="A2700" s="131"/>
    </row>
    <row r="2701" spans="1:1" x14ac:dyDescent="0.25">
      <c r="A2701" s="131"/>
    </row>
    <row r="2702" spans="1:1" x14ac:dyDescent="0.25">
      <c r="A2702" s="131"/>
    </row>
    <row r="2703" spans="1:1" x14ac:dyDescent="0.25">
      <c r="A2703" s="131"/>
    </row>
    <row r="2704" spans="1:1" x14ac:dyDescent="0.25">
      <c r="A2704" s="131"/>
    </row>
    <row r="2705" spans="1:1" x14ac:dyDescent="0.25">
      <c r="A2705" s="131"/>
    </row>
    <row r="2706" spans="1:1" x14ac:dyDescent="0.25">
      <c r="A2706" s="131"/>
    </row>
    <row r="2707" spans="1:1" x14ac:dyDescent="0.25">
      <c r="A2707" s="131"/>
    </row>
    <row r="2708" spans="1:1" x14ac:dyDescent="0.25">
      <c r="A2708" s="131"/>
    </row>
    <row r="2709" spans="1:1" x14ac:dyDescent="0.25">
      <c r="A2709" s="131"/>
    </row>
    <row r="2710" spans="1:1" x14ac:dyDescent="0.25">
      <c r="A2710" s="131"/>
    </row>
    <row r="2711" spans="1:1" x14ac:dyDescent="0.25">
      <c r="A2711" s="131"/>
    </row>
    <row r="2712" spans="1:1" x14ac:dyDescent="0.25">
      <c r="A2712" s="131"/>
    </row>
    <row r="2713" spans="1:1" x14ac:dyDescent="0.25">
      <c r="A2713" s="131"/>
    </row>
    <row r="2714" spans="1:1" x14ac:dyDescent="0.25">
      <c r="A2714" s="131"/>
    </row>
    <row r="2715" spans="1:1" x14ac:dyDescent="0.25">
      <c r="A2715" s="131"/>
    </row>
    <row r="2716" spans="1:1" x14ac:dyDescent="0.25">
      <c r="A2716" s="131"/>
    </row>
    <row r="2717" spans="1:1" x14ac:dyDescent="0.25">
      <c r="A2717" s="131"/>
    </row>
    <row r="2718" spans="1:1" x14ac:dyDescent="0.25">
      <c r="A2718" s="131"/>
    </row>
    <row r="2719" spans="1:1" x14ac:dyDescent="0.25">
      <c r="A2719" s="131"/>
    </row>
    <row r="2720" spans="1:1" x14ac:dyDescent="0.25">
      <c r="A2720" s="131"/>
    </row>
    <row r="2721" spans="1:1" x14ac:dyDescent="0.25">
      <c r="A2721" s="131"/>
    </row>
    <row r="2722" spans="1:1" x14ac:dyDescent="0.25">
      <c r="A2722" s="131"/>
    </row>
    <row r="2723" spans="1:1" x14ac:dyDescent="0.25">
      <c r="A2723" s="131"/>
    </row>
    <row r="2724" spans="1:1" x14ac:dyDescent="0.25">
      <c r="A2724" s="131"/>
    </row>
    <row r="2725" spans="1:1" x14ac:dyDescent="0.25">
      <c r="A2725" s="131"/>
    </row>
    <row r="2726" spans="1:1" x14ac:dyDescent="0.25">
      <c r="A2726" s="131"/>
    </row>
    <row r="2727" spans="1:1" x14ac:dyDescent="0.25">
      <c r="A2727" s="131"/>
    </row>
    <row r="2728" spans="1:1" x14ac:dyDescent="0.25">
      <c r="A2728" s="131"/>
    </row>
    <row r="2729" spans="1:1" x14ac:dyDescent="0.25">
      <c r="A2729" s="131"/>
    </row>
    <row r="2730" spans="1:1" x14ac:dyDescent="0.25">
      <c r="A2730" s="131"/>
    </row>
    <row r="2731" spans="1:1" x14ac:dyDescent="0.25">
      <c r="A2731" s="131"/>
    </row>
    <row r="2732" spans="1:1" x14ac:dyDescent="0.25">
      <c r="A2732" s="131"/>
    </row>
    <row r="2733" spans="1:1" x14ac:dyDescent="0.25">
      <c r="A2733" s="131"/>
    </row>
    <row r="2734" spans="1:1" x14ac:dyDescent="0.25">
      <c r="A2734" s="131"/>
    </row>
    <row r="2735" spans="1:1" x14ac:dyDescent="0.25">
      <c r="A2735" s="131"/>
    </row>
    <row r="2736" spans="1:1" x14ac:dyDescent="0.25">
      <c r="A2736" s="131"/>
    </row>
    <row r="2737" spans="1:1" x14ac:dyDescent="0.25">
      <c r="A2737" s="131"/>
    </row>
    <row r="2738" spans="1:1" x14ac:dyDescent="0.25">
      <c r="A2738" s="131"/>
    </row>
    <row r="2739" spans="1:1" x14ac:dyDescent="0.25">
      <c r="A2739" s="131"/>
    </row>
    <row r="2740" spans="1:1" x14ac:dyDescent="0.25">
      <c r="A2740" s="131"/>
    </row>
    <row r="2741" spans="1:1" x14ac:dyDescent="0.25">
      <c r="A2741" s="131"/>
    </row>
    <row r="2742" spans="1:1" x14ac:dyDescent="0.25">
      <c r="A2742" s="131"/>
    </row>
    <row r="2743" spans="1:1" x14ac:dyDescent="0.25">
      <c r="A2743" s="131"/>
    </row>
    <row r="2744" spans="1:1" x14ac:dyDescent="0.25">
      <c r="A2744" s="131"/>
    </row>
    <row r="2745" spans="1:1" x14ac:dyDescent="0.25">
      <c r="A2745" s="131"/>
    </row>
    <row r="2746" spans="1:1" x14ac:dyDescent="0.25">
      <c r="A2746" s="131"/>
    </row>
    <row r="2747" spans="1:1" x14ac:dyDescent="0.25">
      <c r="A2747" s="131"/>
    </row>
    <row r="2748" spans="1:1" x14ac:dyDescent="0.25">
      <c r="A2748" s="131"/>
    </row>
    <row r="2749" spans="1:1" x14ac:dyDescent="0.25">
      <c r="A2749" s="131"/>
    </row>
    <row r="2750" spans="1:1" x14ac:dyDescent="0.25">
      <c r="A2750" s="131"/>
    </row>
    <row r="2751" spans="1:1" x14ac:dyDescent="0.25">
      <c r="A2751" s="131"/>
    </row>
    <row r="2752" spans="1:1" x14ac:dyDescent="0.25">
      <c r="A2752" s="131"/>
    </row>
    <row r="2753" spans="1:1" x14ac:dyDescent="0.25">
      <c r="A2753" s="131"/>
    </row>
    <row r="2754" spans="1:1" x14ac:dyDescent="0.25">
      <c r="A2754" s="131"/>
    </row>
    <row r="2755" spans="1:1" x14ac:dyDescent="0.25">
      <c r="A2755" s="131"/>
    </row>
    <row r="2756" spans="1:1" x14ac:dyDescent="0.25">
      <c r="A2756" s="131"/>
    </row>
    <row r="2757" spans="1:1" x14ac:dyDescent="0.25">
      <c r="A2757" s="131"/>
    </row>
    <row r="2758" spans="1:1" x14ac:dyDescent="0.25">
      <c r="A2758" s="131"/>
    </row>
    <row r="2759" spans="1:1" x14ac:dyDescent="0.25">
      <c r="A2759" s="131"/>
    </row>
    <row r="2760" spans="1:1" x14ac:dyDescent="0.25">
      <c r="A2760" s="131"/>
    </row>
    <row r="2761" spans="1:1" x14ac:dyDescent="0.25">
      <c r="A2761" s="131"/>
    </row>
    <row r="2762" spans="1:1" x14ac:dyDescent="0.25">
      <c r="A2762" s="131"/>
    </row>
    <row r="2763" spans="1:1" x14ac:dyDescent="0.25">
      <c r="A2763" s="131"/>
    </row>
    <row r="2764" spans="1:1" x14ac:dyDescent="0.25">
      <c r="A2764" s="131"/>
    </row>
    <row r="2765" spans="1:1" x14ac:dyDescent="0.25">
      <c r="A2765" s="131"/>
    </row>
    <row r="2766" spans="1:1" x14ac:dyDescent="0.25">
      <c r="A2766" s="131"/>
    </row>
    <row r="2767" spans="1:1" x14ac:dyDescent="0.25">
      <c r="A2767" s="131"/>
    </row>
    <row r="2768" spans="1:1" x14ac:dyDescent="0.25">
      <c r="A2768" s="131"/>
    </row>
    <row r="2769" spans="1:1" x14ac:dyDescent="0.25">
      <c r="A2769" s="131"/>
    </row>
    <row r="2770" spans="1:1" x14ac:dyDescent="0.25">
      <c r="A2770" s="131"/>
    </row>
    <row r="2771" spans="1:1" x14ac:dyDescent="0.25">
      <c r="A2771" s="131"/>
    </row>
    <row r="2772" spans="1:1" x14ac:dyDescent="0.25">
      <c r="A2772" s="131"/>
    </row>
    <row r="2773" spans="1:1" x14ac:dyDescent="0.25">
      <c r="A2773" s="131"/>
    </row>
    <row r="2774" spans="1:1" x14ac:dyDescent="0.25">
      <c r="A2774" s="131"/>
    </row>
    <row r="2775" spans="1:1" x14ac:dyDescent="0.25">
      <c r="A2775" s="131"/>
    </row>
    <row r="2776" spans="1:1" x14ac:dyDescent="0.25">
      <c r="A2776" s="131"/>
    </row>
    <row r="2777" spans="1:1" x14ac:dyDescent="0.25">
      <c r="A2777" s="131"/>
    </row>
    <row r="2778" spans="1:1" x14ac:dyDescent="0.25">
      <c r="A2778" s="131"/>
    </row>
    <row r="2779" spans="1:1" x14ac:dyDescent="0.25">
      <c r="A2779" s="131"/>
    </row>
    <row r="2780" spans="1:1" x14ac:dyDescent="0.25">
      <c r="A2780" s="131"/>
    </row>
    <row r="2781" spans="1:1" x14ac:dyDescent="0.25">
      <c r="A2781" s="131"/>
    </row>
    <row r="2782" spans="1:1" x14ac:dyDescent="0.25">
      <c r="A2782" s="131"/>
    </row>
    <row r="2783" spans="1:1" x14ac:dyDescent="0.25">
      <c r="A2783" s="131"/>
    </row>
    <row r="2784" spans="1:1" x14ac:dyDescent="0.25">
      <c r="A2784" s="131"/>
    </row>
    <row r="2785" spans="1:1" x14ac:dyDescent="0.25">
      <c r="A2785" s="131"/>
    </row>
    <row r="2786" spans="1:1" x14ac:dyDescent="0.25">
      <c r="A2786" s="131"/>
    </row>
    <row r="2787" spans="1:1" x14ac:dyDescent="0.25">
      <c r="A2787" s="131"/>
    </row>
    <row r="2788" spans="1:1" x14ac:dyDescent="0.25">
      <c r="A2788" s="131"/>
    </row>
    <row r="2789" spans="1:1" x14ac:dyDescent="0.25">
      <c r="A2789" s="131"/>
    </row>
    <row r="2790" spans="1:1" x14ac:dyDescent="0.25">
      <c r="A2790" s="131"/>
    </row>
    <row r="2791" spans="1:1" x14ac:dyDescent="0.25">
      <c r="A2791" s="131"/>
    </row>
    <row r="2792" spans="1:1" x14ac:dyDescent="0.25">
      <c r="A2792" s="131"/>
    </row>
    <row r="2793" spans="1:1" x14ac:dyDescent="0.25">
      <c r="A2793" s="131"/>
    </row>
    <row r="2794" spans="1:1" x14ac:dyDescent="0.25">
      <c r="A2794" s="131"/>
    </row>
    <row r="2795" spans="1:1" x14ac:dyDescent="0.25">
      <c r="A2795" s="131"/>
    </row>
    <row r="2796" spans="1:1" x14ac:dyDescent="0.25">
      <c r="A2796" s="131"/>
    </row>
    <row r="2797" spans="1:1" x14ac:dyDescent="0.25">
      <c r="A2797" s="131"/>
    </row>
    <row r="2798" spans="1:1" x14ac:dyDescent="0.25">
      <c r="A2798" s="131"/>
    </row>
    <row r="2799" spans="1:1" x14ac:dyDescent="0.25">
      <c r="A2799" s="131"/>
    </row>
    <row r="2800" spans="1:1" x14ac:dyDescent="0.25">
      <c r="A2800" s="131"/>
    </row>
    <row r="2801" spans="1:1" x14ac:dyDescent="0.25">
      <c r="A2801" s="131"/>
    </row>
    <row r="2802" spans="1:1" x14ac:dyDescent="0.25">
      <c r="A2802" s="131"/>
    </row>
    <row r="2803" spans="1:1" x14ac:dyDescent="0.25">
      <c r="A2803" s="131"/>
    </row>
    <row r="2804" spans="1:1" x14ac:dyDescent="0.25">
      <c r="A2804" s="131"/>
    </row>
    <row r="2805" spans="1:1" x14ac:dyDescent="0.25">
      <c r="A2805" s="131"/>
    </row>
    <row r="2806" spans="1:1" x14ac:dyDescent="0.25">
      <c r="A2806" s="131"/>
    </row>
    <row r="2807" spans="1:1" x14ac:dyDescent="0.25">
      <c r="A2807" s="131"/>
    </row>
    <row r="2808" spans="1:1" x14ac:dyDescent="0.25">
      <c r="A2808" s="131"/>
    </row>
    <row r="2809" spans="1:1" x14ac:dyDescent="0.25">
      <c r="A2809" s="131"/>
    </row>
    <row r="2810" spans="1:1" x14ac:dyDescent="0.25">
      <c r="A2810" s="131"/>
    </row>
    <row r="2811" spans="1:1" x14ac:dyDescent="0.25">
      <c r="A2811" s="131"/>
    </row>
    <row r="2812" spans="1:1" x14ac:dyDescent="0.25">
      <c r="A2812" s="131"/>
    </row>
    <row r="2813" spans="1:1" x14ac:dyDescent="0.25">
      <c r="A2813" s="131"/>
    </row>
    <row r="2814" spans="1:1" x14ac:dyDescent="0.25">
      <c r="A2814" s="131"/>
    </row>
    <row r="2815" spans="1:1" x14ac:dyDescent="0.25">
      <c r="A2815" s="131"/>
    </row>
    <row r="2816" spans="1:1" x14ac:dyDescent="0.25">
      <c r="A2816" s="131"/>
    </row>
    <row r="2817" spans="1:1" x14ac:dyDescent="0.25">
      <c r="A2817" s="131"/>
    </row>
    <row r="2818" spans="1:1" x14ac:dyDescent="0.25">
      <c r="A2818" s="131"/>
    </row>
    <row r="2819" spans="1:1" x14ac:dyDescent="0.25">
      <c r="A2819" s="131"/>
    </row>
    <row r="2820" spans="1:1" x14ac:dyDescent="0.25">
      <c r="A2820" s="131"/>
    </row>
    <row r="2821" spans="1:1" x14ac:dyDescent="0.25">
      <c r="A2821" s="131"/>
    </row>
    <row r="2822" spans="1:1" x14ac:dyDescent="0.25">
      <c r="A2822" s="131"/>
    </row>
    <row r="2823" spans="1:1" x14ac:dyDescent="0.25">
      <c r="A2823" s="131"/>
    </row>
    <row r="2824" spans="1:1" x14ac:dyDescent="0.25">
      <c r="A2824" s="131"/>
    </row>
    <row r="2825" spans="1:1" x14ac:dyDescent="0.25">
      <c r="A2825" s="131"/>
    </row>
    <row r="2826" spans="1:1" x14ac:dyDescent="0.25">
      <c r="A2826" s="131"/>
    </row>
    <row r="2827" spans="1:1" x14ac:dyDescent="0.25">
      <c r="A2827" s="131"/>
    </row>
    <row r="2828" spans="1:1" x14ac:dyDescent="0.25">
      <c r="A2828" s="131"/>
    </row>
    <row r="2829" spans="1:1" x14ac:dyDescent="0.25">
      <c r="A2829" s="131"/>
    </row>
    <row r="2830" spans="1:1" x14ac:dyDescent="0.25">
      <c r="A2830" s="131"/>
    </row>
    <row r="2831" spans="1:1" x14ac:dyDescent="0.25">
      <c r="A2831" s="131"/>
    </row>
    <row r="2832" spans="1:1" x14ac:dyDescent="0.25">
      <c r="A2832" s="131"/>
    </row>
    <row r="2833" spans="1:1" x14ac:dyDescent="0.25">
      <c r="A2833" s="131"/>
    </row>
    <row r="2834" spans="1:1" x14ac:dyDescent="0.25">
      <c r="A2834" s="131"/>
    </row>
    <row r="2835" spans="1:1" x14ac:dyDescent="0.25">
      <c r="A2835" s="131"/>
    </row>
    <row r="2836" spans="1:1" x14ac:dyDescent="0.25">
      <c r="A2836" s="131"/>
    </row>
    <row r="2837" spans="1:1" x14ac:dyDescent="0.25">
      <c r="A2837" s="131"/>
    </row>
    <row r="2838" spans="1:1" x14ac:dyDescent="0.25">
      <c r="A2838" s="131"/>
    </row>
    <row r="2839" spans="1:1" x14ac:dyDescent="0.25">
      <c r="A2839" s="131"/>
    </row>
    <row r="2840" spans="1:1" x14ac:dyDescent="0.25">
      <c r="A2840" s="131"/>
    </row>
    <row r="2841" spans="1:1" x14ac:dyDescent="0.25">
      <c r="A2841" s="131"/>
    </row>
    <row r="2842" spans="1:1" x14ac:dyDescent="0.25">
      <c r="A2842" s="131"/>
    </row>
    <row r="2843" spans="1:1" x14ac:dyDescent="0.25">
      <c r="A2843" s="131"/>
    </row>
    <row r="2844" spans="1:1" x14ac:dyDescent="0.25">
      <c r="A2844" s="131"/>
    </row>
    <row r="2845" spans="1:1" x14ac:dyDescent="0.25">
      <c r="A2845" s="131"/>
    </row>
    <row r="2846" spans="1:1" x14ac:dyDescent="0.25">
      <c r="A2846" s="131"/>
    </row>
    <row r="2847" spans="1:1" x14ac:dyDescent="0.25">
      <c r="A2847" s="131"/>
    </row>
    <row r="2848" spans="1:1" x14ac:dyDescent="0.25">
      <c r="A2848" s="131"/>
    </row>
    <row r="2849" spans="1:1" x14ac:dyDescent="0.25">
      <c r="A2849" s="131"/>
    </row>
    <row r="2850" spans="1:1" x14ac:dyDescent="0.25">
      <c r="A2850" s="131"/>
    </row>
    <row r="2851" spans="1:1" x14ac:dyDescent="0.25">
      <c r="A2851" s="131"/>
    </row>
    <row r="2852" spans="1:1" x14ac:dyDescent="0.25">
      <c r="A2852" s="131"/>
    </row>
    <row r="2853" spans="1:1" x14ac:dyDescent="0.25">
      <c r="A2853" s="131"/>
    </row>
    <row r="2854" spans="1:1" x14ac:dyDescent="0.25">
      <c r="A2854" s="131"/>
    </row>
    <row r="2855" spans="1:1" x14ac:dyDescent="0.25">
      <c r="A2855" s="131"/>
    </row>
    <row r="2856" spans="1:1" x14ac:dyDescent="0.25">
      <c r="A2856" s="131"/>
    </row>
    <row r="2857" spans="1:1" x14ac:dyDescent="0.25">
      <c r="A2857" s="131"/>
    </row>
    <row r="2858" spans="1:1" x14ac:dyDescent="0.25">
      <c r="A2858" s="131"/>
    </row>
    <row r="2859" spans="1:1" x14ac:dyDescent="0.25">
      <c r="A2859" s="131"/>
    </row>
    <row r="2860" spans="1:1" x14ac:dyDescent="0.25">
      <c r="A2860" s="131"/>
    </row>
    <row r="2861" spans="1:1" x14ac:dyDescent="0.25">
      <c r="A2861" s="131"/>
    </row>
    <row r="2862" spans="1:1" x14ac:dyDescent="0.25">
      <c r="A2862" s="131"/>
    </row>
    <row r="2863" spans="1:1" x14ac:dyDescent="0.25">
      <c r="A2863" s="131"/>
    </row>
    <row r="2864" spans="1:1" x14ac:dyDescent="0.25">
      <c r="A2864" s="131"/>
    </row>
    <row r="2865" spans="1:1" x14ac:dyDescent="0.25">
      <c r="A2865" s="131"/>
    </row>
    <row r="2866" spans="1:1" x14ac:dyDescent="0.25">
      <c r="A2866" s="131"/>
    </row>
    <row r="2867" spans="1:1" x14ac:dyDescent="0.25">
      <c r="A2867" s="131"/>
    </row>
    <row r="2868" spans="1:1" x14ac:dyDescent="0.25">
      <c r="A2868" s="131"/>
    </row>
    <row r="2869" spans="1:1" x14ac:dyDescent="0.25">
      <c r="A2869" s="131"/>
    </row>
    <row r="2870" spans="1:1" x14ac:dyDescent="0.25">
      <c r="A2870" s="131"/>
    </row>
    <row r="2871" spans="1:1" x14ac:dyDescent="0.25">
      <c r="A2871" s="131"/>
    </row>
    <row r="2872" spans="1:1" x14ac:dyDescent="0.25">
      <c r="A2872" s="131"/>
    </row>
    <row r="2873" spans="1:1" x14ac:dyDescent="0.25">
      <c r="A2873" s="131"/>
    </row>
    <row r="2874" spans="1:1" x14ac:dyDescent="0.25">
      <c r="A2874" s="131"/>
    </row>
    <row r="2875" spans="1:1" x14ac:dyDescent="0.25">
      <c r="A2875" s="131"/>
    </row>
    <row r="2876" spans="1:1" x14ac:dyDescent="0.25">
      <c r="A2876" s="131"/>
    </row>
    <row r="2877" spans="1:1" x14ac:dyDescent="0.25">
      <c r="A2877" s="131"/>
    </row>
    <row r="2878" spans="1:1" x14ac:dyDescent="0.25">
      <c r="A2878" s="131"/>
    </row>
    <row r="2879" spans="1:1" x14ac:dyDescent="0.25">
      <c r="A2879" s="131"/>
    </row>
    <row r="2880" spans="1:1" x14ac:dyDescent="0.25">
      <c r="A2880" s="131"/>
    </row>
    <row r="2881" spans="1:1" x14ac:dyDescent="0.25">
      <c r="A2881" s="131"/>
    </row>
    <row r="2882" spans="1:1" x14ac:dyDescent="0.25">
      <c r="A2882" s="131"/>
    </row>
    <row r="2883" spans="1:1" x14ac:dyDescent="0.25">
      <c r="A2883" s="131"/>
    </row>
    <row r="2884" spans="1:1" x14ac:dyDescent="0.25">
      <c r="A2884" s="131"/>
    </row>
    <row r="2885" spans="1:1" x14ac:dyDescent="0.25">
      <c r="A2885" s="131"/>
    </row>
    <row r="2886" spans="1:1" x14ac:dyDescent="0.25">
      <c r="A2886" s="131"/>
    </row>
    <row r="2887" spans="1:1" x14ac:dyDescent="0.25">
      <c r="A2887" s="131"/>
    </row>
    <row r="2888" spans="1:1" x14ac:dyDescent="0.25">
      <c r="A2888" s="131"/>
    </row>
    <row r="2889" spans="1:1" x14ac:dyDescent="0.25">
      <c r="A2889" s="131"/>
    </row>
    <row r="2890" spans="1:1" x14ac:dyDescent="0.25">
      <c r="A2890" s="131"/>
    </row>
    <row r="2891" spans="1:1" x14ac:dyDescent="0.25">
      <c r="A2891" s="131"/>
    </row>
    <row r="2892" spans="1:1" x14ac:dyDescent="0.25">
      <c r="A2892" s="131"/>
    </row>
    <row r="2893" spans="1:1" x14ac:dyDescent="0.25">
      <c r="A2893" s="131"/>
    </row>
    <row r="2894" spans="1:1" x14ac:dyDescent="0.25">
      <c r="A2894" s="131"/>
    </row>
    <row r="2895" spans="1:1" x14ac:dyDescent="0.25">
      <c r="A2895" s="131"/>
    </row>
    <row r="2896" spans="1:1" x14ac:dyDescent="0.25">
      <c r="A2896" s="131"/>
    </row>
    <row r="2897" spans="1:1" x14ac:dyDescent="0.25">
      <c r="A2897" s="131"/>
    </row>
    <row r="2898" spans="1:1" x14ac:dyDescent="0.25">
      <c r="A2898" s="131"/>
    </row>
    <row r="2899" spans="1:1" x14ac:dyDescent="0.25">
      <c r="A2899" s="131"/>
    </row>
    <row r="2900" spans="1:1" x14ac:dyDescent="0.25">
      <c r="A2900" s="131"/>
    </row>
    <row r="2901" spans="1:1" x14ac:dyDescent="0.25">
      <c r="A2901" s="131"/>
    </row>
    <row r="2902" spans="1:1" x14ac:dyDescent="0.25">
      <c r="A2902" s="131"/>
    </row>
    <row r="2903" spans="1:1" x14ac:dyDescent="0.25">
      <c r="A2903" s="131"/>
    </row>
    <row r="2904" spans="1:1" x14ac:dyDescent="0.25">
      <c r="A2904" s="131"/>
    </row>
    <row r="2905" spans="1:1" x14ac:dyDescent="0.25">
      <c r="A2905" s="131"/>
    </row>
    <row r="2906" spans="1:1" x14ac:dyDescent="0.25">
      <c r="A2906" s="131"/>
    </row>
    <row r="2907" spans="1:1" x14ac:dyDescent="0.25">
      <c r="A2907" s="131"/>
    </row>
    <row r="2908" spans="1:1" x14ac:dyDescent="0.25">
      <c r="A2908" s="131"/>
    </row>
    <row r="2909" spans="1:1" x14ac:dyDescent="0.25">
      <c r="A2909" s="131"/>
    </row>
    <row r="2910" spans="1:1" x14ac:dyDescent="0.25">
      <c r="A2910" s="131"/>
    </row>
    <row r="2911" spans="1:1" x14ac:dyDescent="0.25">
      <c r="A2911" s="131"/>
    </row>
    <row r="2912" spans="1:1" x14ac:dyDescent="0.25">
      <c r="A2912" s="131"/>
    </row>
    <row r="2913" spans="1:1" x14ac:dyDescent="0.25">
      <c r="A2913" s="131"/>
    </row>
    <row r="2914" spans="1:1" x14ac:dyDescent="0.25">
      <c r="A2914" s="131"/>
    </row>
    <row r="2915" spans="1:1" x14ac:dyDescent="0.25">
      <c r="A2915" s="131"/>
    </row>
    <row r="2916" spans="1:1" x14ac:dyDescent="0.25">
      <c r="A2916" s="131"/>
    </row>
    <row r="2917" spans="1:1" x14ac:dyDescent="0.25">
      <c r="A2917" s="131"/>
    </row>
    <row r="2918" spans="1:1" x14ac:dyDescent="0.25">
      <c r="A2918" s="131"/>
    </row>
    <row r="2919" spans="1:1" x14ac:dyDescent="0.25">
      <c r="A2919" s="131"/>
    </row>
    <row r="2920" spans="1:1" x14ac:dyDescent="0.25">
      <c r="A2920" s="131"/>
    </row>
    <row r="2921" spans="1:1" x14ac:dyDescent="0.25">
      <c r="A2921" s="131"/>
    </row>
    <row r="2922" spans="1:1" x14ac:dyDescent="0.25">
      <c r="A2922" s="131"/>
    </row>
    <row r="2923" spans="1:1" x14ac:dyDescent="0.25">
      <c r="A2923" s="131"/>
    </row>
    <row r="2924" spans="1:1" x14ac:dyDescent="0.25">
      <c r="A2924" s="131"/>
    </row>
    <row r="2925" spans="1:1" x14ac:dyDescent="0.25">
      <c r="A2925" s="131"/>
    </row>
    <row r="2926" spans="1:1" x14ac:dyDescent="0.25">
      <c r="A2926" s="131"/>
    </row>
    <row r="2927" spans="1:1" x14ac:dyDescent="0.25">
      <c r="A2927" s="131"/>
    </row>
    <row r="2928" spans="1:1" x14ac:dyDescent="0.25">
      <c r="A2928" s="131"/>
    </row>
    <row r="2929" spans="1:1" x14ac:dyDescent="0.25">
      <c r="A2929" s="131"/>
    </row>
    <row r="2930" spans="1:1" x14ac:dyDescent="0.25">
      <c r="A2930" s="131"/>
    </row>
    <row r="2931" spans="1:1" x14ac:dyDescent="0.25">
      <c r="A2931" s="131"/>
    </row>
    <row r="2932" spans="1:1" x14ac:dyDescent="0.25">
      <c r="A2932" s="131"/>
    </row>
    <row r="2933" spans="1:1" x14ac:dyDescent="0.25">
      <c r="A2933" s="131"/>
    </row>
    <row r="2934" spans="1:1" x14ac:dyDescent="0.25">
      <c r="A2934" s="131"/>
    </row>
    <row r="2935" spans="1:1" x14ac:dyDescent="0.25">
      <c r="A2935" s="131"/>
    </row>
    <row r="2936" spans="1:1" x14ac:dyDescent="0.25">
      <c r="A2936" s="131"/>
    </row>
    <row r="2937" spans="1:1" x14ac:dyDescent="0.25">
      <c r="A2937" s="131"/>
    </row>
    <row r="2938" spans="1:1" x14ac:dyDescent="0.25">
      <c r="A2938" s="131"/>
    </row>
    <row r="2939" spans="1:1" x14ac:dyDescent="0.25">
      <c r="A2939" s="131"/>
    </row>
    <row r="2940" spans="1:1" x14ac:dyDescent="0.25">
      <c r="A2940" s="131"/>
    </row>
    <row r="2941" spans="1:1" x14ac:dyDescent="0.25">
      <c r="A2941" s="131"/>
    </row>
    <row r="2942" spans="1:1" x14ac:dyDescent="0.25">
      <c r="A2942" s="131"/>
    </row>
    <row r="2943" spans="1:1" x14ac:dyDescent="0.25">
      <c r="A2943" s="131"/>
    </row>
    <row r="2944" spans="1:1" x14ac:dyDescent="0.25">
      <c r="A2944" s="131"/>
    </row>
    <row r="2945" spans="1:1" x14ac:dyDescent="0.25">
      <c r="A2945" s="131"/>
    </row>
    <row r="2946" spans="1:1" x14ac:dyDescent="0.25">
      <c r="A2946" s="131"/>
    </row>
    <row r="2947" spans="1:1" x14ac:dyDescent="0.25">
      <c r="A2947" s="131"/>
    </row>
    <row r="2948" spans="1:1" x14ac:dyDescent="0.25">
      <c r="A2948" s="131"/>
    </row>
    <row r="2949" spans="1:1" x14ac:dyDescent="0.25">
      <c r="A2949" s="131"/>
    </row>
    <row r="2950" spans="1:1" x14ac:dyDescent="0.25">
      <c r="A2950" s="131"/>
    </row>
    <row r="2951" spans="1:1" x14ac:dyDescent="0.25">
      <c r="A2951" s="131"/>
    </row>
    <row r="2952" spans="1:1" x14ac:dyDescent="0.25">
      <c r="A2952" s="131"/>
    </row>
    <row r="2953" spans="1:1" x14ac:dyDescent="0.25">
      <c r="A2953" s="131"/>
    </row>
    <row r="2954" spans="1:1" x14ac:dyDescent="0.25">
      <c r="A2954" s="131"/>
    </row>
    <row r="2955" spans="1:1" x14ac:dyDescent="0.25">
      <c r="A2955" s="131"/>
    </row>
    <row r="2956" spans="1:1" x14ac:dyDescent="0.25">
      <c r="A2956" s="131"/>
    </row>
    <row r="2957" spans="1:1" x14ac:dyDescent="0.25">
      <c r="A2957" s="131"/>
    </row>
    <row r="2958" spans="1:1" x14ac:dyDescent="0.25">
      <c r="A2958" s="131"/>
    </row>
    <row r="2959" spans="1:1" x14ac:dyDescent="0.25">
      <c r="A2959" s="131"/>
    </row>
    <row r="2960" spans="1:1" x14ac:dyDescent="0.25">
      <c r="A2960" s="131"/>
    </row>
    <row r="2961" spans="1:1" x14ac:dyDescent="0.25">
      <c r="A2961" s="131"/>
    </row>
    <row r="2962" spans="1:1" x14ac:dyDescent="0.25">
      <c r="A2962" s="131"/>
    </row>
    <row r="2963" spans="1:1" x14ac:dyDescent="0.25">
      <c r="A2963" s="131"/>
    </row>
    <row r="2964" spans="1:1" x14ac:dyDescent="0.25">
      <c r="A2964" s="131"/>
    </row>
    <row r="2965" spans="1:1" x14ac:dyDescent="0.25">
      <c r="A2965" s="131"/>
    </row>
    <row r="2966" spans="1:1" x14ac:dyDescent="0.25">
      <c r="A2966" s="131"/>
    </row>
    <row r="2967" spans="1:1" x14ac:dyDescent="0.25">
      <c r="A2967" s="131"/>
    </row>
    <row r="2968" spans="1:1" x14ac:dyDescent="0.25">
      <c r="A2968" s="131"/>
    </row>
    <row r="2969" spans="1:1" x14ac:dyDescent="0.25">
      <c r="A2969" s="131"/>
    </row>
    <row r="2970" spans="1:1" x14ac:dyDescent="0.25">
      <c r="A2970" s="131"/>
    </row>
    <row r="2971" spans="1:1" x14ac:dyDescent="0.25">
      <c r="A2971" s="131"/>
    </row>
    <row r="2972" spans="1:1" x14ac:dyDescent="0.25">
      <c r="A2972" s="131"/>
    </row>
    <row r="2973" spans="1:1" x14ac:dyDescent="0.25">
      <c r="A2973" s="131"/>
    </row>
    <row r="2974" spans="1:1" x14ac:dyDescent="0.25">
      <c r="A2974" s="131"/>
    </row>
    <row r="2975" spans="1:1" x14ac:dyDescent="0.25">
      <c r="A2975" s="131"/>
    </row>
    <row r="2976" spans="1:1" x14ac:dyDescent="0.25">
      <c r="A2976" s="131"/>
    </row>
    <row r="2977" spans="1:1" x14ac:dyDescent="0.25">
      <c r="A2977" s="131"/>
    </row>
    <row r="2978" spans="1:1" x14ac:dyDescent="0.25">
      <c r="A2978" s="131"/>
    </row>
    <row r="2979" spans="1:1" x14ac:dyDescent="0.25">
      <c r="A2979" s="131"/>
    </row>
    <row r="2980" spans="1:1" x14ac:dyDescent="0.25">
      <c r="A2980" s="131"/>
    </row>
    <row r="2981" spans="1:1" x14ac:dyDescent="0.25">
      <c r="A2981" s="131"/>
    </row>
    <row r="2982" spans="1:1" x14ac:dyDescent="0.25">
      <c r="A2982" s="131"/>
    </row>
    <row r="2983" spans="1:1" x14ac:dyDescent="0.25">
      <c r="A2983" s="131"/>
    </row>
    <row r="2984" spans="1:1" x14ac:dyDescent="0.25">
      <c r="A2984" s="131"/>
    </row>
    <row r="2985" spans="1:1" x14ac:dyDescent="0.25">
      <c r="A2985" s="131"/>
    </row>
    <row r="2986" spans="1:1" x14ac:dyDescent="0.25">
      <c r="A2986" s="131"/>
    </row>
    <row r="2987" spans="1:1" x14ac:dyDescent="0.25">
      <c r="A2987" s="131"/>
    </row>
    <row r="2988" spans="1:1" x14ac:dyDescent="0.25">
      <c r="A2988" s="131"/>
    </row>
    <row r="2989" spans="1:1" x14ac:dyDescent="0.25">
      <c r="A2989" s="131"/>
    </row>
    <row r="2990" spans="1:1" x14ac:dyDescent="0.25">
      <c r="A2990" s="131"/>
    </row>
    <row r="2991" spans="1:1" x14ac:dyDescent="0.25">
      <c r="A2991" s="131"/>
    </row>
    <row r="2992" spans="1:1" x14ac:dyDescent="0.25">
      <c r="A2992" s="131"/>
    </row>
    <row r="2993" spans="1:1" x14ac:dyDescent="0.25">
      <c r="A2993" s="131"/>
    </row>
    <row r="2994" spans="1:1" x14ac:dyDescent="0.25">
      <c r="A2994" s="131"/>
    </row>
    <row r="2995" spans="1:1" x14ac:dyDescent="0.25">
      <c r="A2995" s="131"/>
    </row>
    <row r="2996" spans="1:1" x14ac:dyDescent="0.25">
      <c r="A2996" s="131"/>
    </row>
    <row r="2997" spans="1:1" x14ac:dyDescent="0.25">
      <c r="A2997" s="131"/>
    </row>
    <row r="2998" spans="1:1" x14ac:dyDescent="0.25">
      <c r="A2998" s="131"/>
    </row>
    <row r="2999" spans="1:1" x14ac:dyDescent="0.25">
      <c r="A2999" s="131"/>
    </row>
    <row r="3000" spans="1:1" x14ac:dyDescent="0.25">
      <c r="A3000" s="131"/>
    </row>
    <row r="3001" spans="1:1" x14ac:dyDescent="0.25">
      <c r="A3001" s="131"/>
    </row>
    <row r="3002" spans="1:1" x14ac:dyDescent="0.25">
      <c r="A3002" s="131"/>
    </row>
    <row r="3003" spans="1:1" x14ac:dyDescent="0.25">
      <c r="A3003" s="131"/>
    </row>
    <row r="3004" spans="1:1" x14ac:dyDescent="0.25">
      <c r="A3004" s="131"/>
    </row>
    <row r="3005" spans="1:1" x14ac:dyDescent="0.25">
      <c r="A3005" s="131"/>
    </row>
    <row r="3006" spans="1:1" x14ac:dyDescent="0.25">
      <c r="A3006" s="131"/>
    </row>
    <row r="3007" spans="1:1" x14ac:dyDescent="0.25">
      <c r="A3007" s="131"/>
    </row>
    <row r="3008" spans="1:1" x14ac:dyDescent="0.25">
      <c r="A3008" s="131"/>
    </row>
    <row r="3009" spans="1:1" x14ac:dyDescent="0.25">
      <c r="A3009" s="131"/>
    </row>
    <row r="3010" spans="1:1" x14ac:dyDescent="0.25">
      <c r="A3010" s="131"/>
    </row>
    <row r="3011" spans="1:1" x14ac:dyDescent="0.25">
      <c r="A3011" s="131"/>
    </row>
    <row r="3012" spans="1:1" x14ac:dyDescent="0.25">
      <c r="A3012" s="131"/>
    </row>
    <row r="3013" spans="1:1" x14ac:dyDescent="0.25">
      <c r="A3013" s="131"/>
    </row>
    <row r="3014" spans="1:1" x14ac:dyDescent="0.25">
      <c r="A3014" s="131"/>
    </row>
    <row r="3015" spans="1:1" x14ac:dyDescent="0.25">
      <c r="A3015" s="131"/>
    </row>
    <row r="3016" spans="1:1" x14ac:dyDescent="0.25">
      <c r="A3016" s="131"/>
    </row>
    <row r="3017" spans="1:1" x14ac:dyDescent="0.25">
      <c r="A3017" s="131"/>
    </row>
    <row r="3018" spans="1:1" x14ac:dyDescent="0.25">
      <c r="A3018" s="131"/>
    </row>
    <row r="3019" spans="1:1" x14ac:dyDescent="0.25">
      <c r="A3019" s="131"/>
    </row>
    <row r="3020" spans="1:1" x14ac:dyDescent="0.25">
      <c r="A3020" s="131"/>
    </row>
    <row r="3021" spans="1:1" x14ac:dyDescent="0.25">
      <c r="A3021" s="131"/>
    </row>
    <row r="3022" spans="1:1" x14ac:dyDescent="0.25">
      <c r="A3022" s="131"/>
    </row>
    <row r="3023" spans="1:1" x14ac:dyDescent="0.25">
      <c r="A3023" s="131"/>
    </row>
    <row r="3024" spans="1:1" x14ac:dyDescent="0.25">
      <c r="A3024" s="131"/>
    </row>
    <row r="3025" spans="1:1" x14ac:dyDescent="0.25">
      <c r="A3025" s="131"/>
    </row>
    <row r="3026" spans="1:1" x14ac:dyDescent="0.25">
      <c r="A3026" s="131"/>
    </row>
    <row r="3027" spans="1:1" x14ac:dyDescent="0.25">
      <c r="A3027" s="131"/>
    </row>
    <row r="3028" spans="1:1" x14ac:dyDescent="0.25">
      <c r="A3028" s="131"/>
    </row>
    <row r="3029" spans="1:1" x14ac:dyDescent="0.25">
      <c r="A3029" s="131"/>
    </row>
    <row r="3030" spans="1:1" x14ac:dyDescent="0.25">
      <c r="A3030" s="131"/>
    </row>
    <row r="3031" spans="1:1" x14ac:dyDescent="0.25">
      <c r="A3031" s="131"/>
    </row>
    <row r="3032" spans="1:1" x14ac:dyDescent="0.25">
      <c r="A3032" s="131"/>
    </row>
    <row r="3033" spans="1:1" x14ac:dyDescent="0.25">
      <c r="A3033" s="131"/>
    </row>
    <row r="3034" spans="1:1" x14ac:dyDescent="0.25">
      <c r="A3034" s="131"/>
    </row>
    <row r="3035" spans="1:1" x14ac:dyDescent="0.25">
      <c r="A3035" s="131"/>
    </row>
    <row r="3036" spans="1:1" x14ac:dyDescent="0.25">
      <c r="A3036" s="131"/>
    </row>
    <row r="3037" spans="1:1" x14ac:dyDescent="0.25">
      <c r="A3037" s="131"/>
    </row>
    <row r="3038" spans="1:1" x14ac:dyDescent="0.25">
      <c r="A3038" s="131"/>
    </row>
    <row r="3039" spans="1:1" x14ac:dyDescent="0.25">
      <c r="A3039" s="131"/>
    </row>
    <row r="3040" spans="1:1" x14ac:dyDescent="0.25">
      <c r="A3040" s="131"/>
    </row>
    <row r="3041" spans="1:1" x14ac:dyDescent="0.25">
      <c r="A3041" s="131"/>
    </row>
    <row r="3042" spans="1:1" x14ac:dyDescent="0.25">
      <c r="A3042" s="131"/>
    </row>
    <row r="3043" spans="1:1" x14ac:dyDescent="0.25">
      <c r="A3043" s="131"/>
    </row>
    <row r="3044" spans="1:1" x14ac:dyDescent="0.25">
      <c r="A3044" s="131"/>
    </row>
    <row r="3045" spans="1:1" x14ac:dyDescent="0.25">
      <c r="A3045" s="131"/>
    </row>
    <row r="3046" spans="1:1" x14ac:dyDescent="0.25">
      <c r="A3046" s="131"/>
    </row>
    <row r="3047" spans="1:1" x14ac:dyDescent="0.25">
      <c r="A3047" s="131"/>
    </row>
    <row r="3048" spans="1:1" x14ac:dyDescent="0.25">
      <c r="A3048" s="131"/>
    </row>
    <row r="3049" spans="1:1" x14ac:dyDescent="0.25">
      <c r="A3049" s="131"/>
    </row>
    <row r="3050" spans="1:1" x14ac:dyDescent="0.25">
      <c r="A3050" s="131"/>
    </row>
    <row r="3051" spans="1:1" x14ac:dyDescent="0.25">
      <c r="A3051" s="131"/>
    </row>
    <row r="3052" spans="1:1" x14ac:dyDescent="0.25">
      <c r="A3052" s="131"/>
    </row>
    <row r="3053" spans="1:1" x14ac:dyDescent="0.25">
      <c r="A3053" s="131"/>
    </row>
    <row r="3054" spans="1:1" x14ac:dyDescent="0.25">
      <c r="A3054" s="131"/>
    </row>
    <row r="3055" spans="1:1" x14ac:dyDescent="0.25">
      <c r="A3055" s="131"/>
    </row>
    <row r="3056" spans="1:1" x14ac:dyDescent="0.25">
      <c r="A3056" s="131"/>
    </row>
    <row r="3057" spans="1:1" x14ac:dyDescent="0.25">
      <c r="A3057" s="131"/>
    </row>
    <row r="3058" spans="1:1" x14ac:dyDescent="0.25">
      <c r="A3058" s="131"/>
    </row>
    <row r="3059" spans="1:1" x14ac:dyDescent="0.25">
      <c r="A3059" s="131"/>
    </row>
    <row r="3060" spans="1:1" x14ac:dyDescent="0.25">
      <c r="A3060" s="131"/>
    </row>
    <row r="3061" spans="1:1" x14ac:dyDescent="0.25">
      <c r="A3061" s="131"/>
    </row>
    <row r="3062" spans="1:1" x14ac:dyDescent="0.25">
      <c r="A3062" s="131"/>
    </row>
    <row r="3063" spans="1:1" x14ac:dyDescent="0.25">
      <c r="A3063" s="131"/>
    </row>
    <row r="3064" spans="1:1" x14ac:dyDescent="0.25">
      <c r="A3064" s="131"/>
    </row>
    <row r="3065" spans="1:1" x14ac:dyDescent="0.25">
      <c r="A3065" s="131"/>
    </row>
    <row r="3066" spans="1:1" x14ac:dyDescent="0.25">
      <c r="A3066" s="131"/>
    </row>
    <row r="3067" spans="1:1" x14ac:dyDescent="0.25">
      <c r="A3067" s="131"/>
    </row>
    <row r="3068" spans="1:1" x14ac:dyDescent="0.25">
      <c r="A3068" s="131"/>
    </row>
    <row r="3069" spans="1:1" x14ac:dyDescent="0.25">
      <c r="A3069" s="131"/>
    </row>
    <row r="3070" spans="1:1" x14ac:dyDescent="0.25">
      <c r="A3070" s="131"/>
    </row>
    <row r="3071" spans="1:1" x14ac:dyDescent="0.25">
      <c r="A3071" s="131"/>
    </row>
    <row r="3072" spans="1:1" x14ac:dyDescent="0.25">
      <c r="A3072" s="131"/>
    </row>
    <row r="3073" spans="1:1" x14ac:dyDescent="0.25">
      <c r="A3073" s="131"/>
    </row>
    <row r="3074" spans="1:1" x14ac:dyDescent="0.25">
      <c r="A3074" s="131"/>
    </row>
    <row r="3075" spans="1:1" x14ac:dyDescent="0.25">
      <c r="A3075" s="131"/>
    </row>
    <row r="3076" spans="1:1" x14ac:dyDescent="0.25">
      <c r="A3076" s="131"/>
    </row>
    <row r="3077" spans="1:1" x14ac:dyDescent="0.25">
      <c r="A3077" s="131"/>
    </row>
    <row r="3078" spans="1:1" x14ac:dyDescent="0.25">
      <c r="A3078" s="131"/>
    </row>
    <row r="3079" spans="1:1" x14ac:dyDescent="0.25">
      <c r="A3079" s="131"/>
    </row>
    <row r="3080" spans="1:1" x14ac:dyDescent="0.25">
      <c r="A3080" s="131"/>
    </row>
    <row r="3081" spans="1:1" x14ac:dyDescent="0.25">
      <c r="A3081" s="131"/>
    </row>
    <row r="3082" spans="1:1" x14ac:dyDescent="0.25">
      <c r="A3082" s="131"/>
    </row>
    <row r="3083" spans="1:1" x14ac:dyDescent="0.25">
      <c r="A3083" s="131"/>
    </row>
    <row r="3084" spans="1:1" x14ac:dyDescent="0.25">
      <c r="A3084" s="131"/>
    </row>
    <row r="3085" spans="1:1" x14ac:dyDescent="0.25">
      <c r="A3085" s="131"/>
    </row>
    <row r="3086" spans="1:1" x14ac:dyDescent="0.25">
      <c r="A3086" s="131"/>
    </row>
    <row r="3087" spans="1:1" x14ac:dyDescent="0.25">
      <c r="A3087" s="131"/>
    </row>
    <row r="3088" spans="1:1" x14ac:dyDescent="0.25">
      <c r="A3088" s="131"/>
    </row>
    <row r="3089" spans="1:1" x14ac:dyDescent="0.25">
      <c r="A3089" s="131"/>
    </row>
    <row r="3090" spans="1:1" x14ac:dyDescent="0.25">
      <c r="A3090" s="131"/>
    </row>
    <row r="3091" spans="1:1" x14ac:dyDescent="0.25">
      <c r="A3091" s="131"/>
    </row>
    <row r="3092" spans="1:1" x14ac:dyDescent="0.25">
      <c r="A3092" s="131"/>
    </row>
    <row r="3093" spans="1:1" x14ac:dyDescent="0.25">
      <c r="A3093" s="131"/>
    </row>
    <row r="3094" spans="1:1" x14ac:dyDescent="0.25">
      <c r="A3094" s="131"/>
    </row>
    <row r="3095" spans="1:1" x14ac:dyDescent="0.25">
      <c r="A3095" s="131"/>
    </row>
    <row r="3096" spans="1:1" x14ac:dyDescent="0.25">
      <c r="A3096" s="131"/>
    </row>
    <row r="3097" spans="1:1" x14ac:dyDescent="0.25">
      <c r="A3097" s="131"/>
    </row>
    <row r="3098" spans="1:1" x14ac:dyDescent="0.25">
      <c r="A3098" s="131"/>
    </row>
    <row r="3099" spans="1:1" x14ac:dyDescent="0.25">
      <c r="A3099" s="131"/>
    </row>
    <row r="3100" spans="1:1" x14ac:dyDescent="0.25">
      <c r="A3100" s="131"/>
    </row>
    <row r="3101" spans="1:1" x14ac:dyDescent="0.25">
      <c r="A3101" s="131"/>
    </row>
    <row r="3102" spans="1:1" x14ac:dyDescent="0.25">
      <c r="A3102" s="131"/>
    </row>
    <row r="3103" spans="1:1" x14ac:dyDescent="0.25">
      <c r="A3103" s="131"/>
    </row>
    <row r="3104" spans="1:1" x14ac:dyDescent="0.25">
      <c r="A3104" s="131"/>
    </row>
    <row r="3105" spans="1:1" x14ac:dyDescent="0.25">
      <c r="A3105" s="131"/>
    </row>
    <row r="3106" spans="1:1" x14ac:dyDescent="0.25">
      <c r="A3106" s="131"/>
    </row>
    <row r="3107" spans="1:1" x14ac:dyDescent="0.25">
      <c r="A3107" s="131"/>
    </row>
    <row r="3108" spans="1:1" x14ac:dyDescent="0.25">
      <c r="A3108" s="131"/>
    </row>
    <row r="3109" spans="1:1" x14ac:dyDescent="0.25">
      <c r="A3109" s="131"/>
    </row>
    <row r="3110" spans="1:1" x14ac:dyDescent="0.25">
      <c r="A3110" s="131"/>
    </row>
    <row r="3111" spans="1:1" x14ac:dyDescent="0.25">
      <c r="A3111" s="131"/>
    </row>
    <row r="3112" spans="1:1" x14ac:dyDescent="0.25">
      <c r="A3112" s="131"/>
    </row>
    <row r="3113" spans="1:1" x14ac:dyDescent="0.25">
      <c r="A3113" s="131"/>
    </row>
    <row r="3114" spans="1:1" x14ac:dyDescent="0.25">
      <c r="A3114" s="131"/>
    </row>
    <row r="3115" spans="1:1" x14ac:dyDescent="0.25">
      <c r="A3115" s="131"/>
    </row>
    <row r="3116" spans="1:1" x14ac:dyDescent="0.25">
      <c r="A3116" s="131"/>
    </row>
    <row r="3117" spans="1:1" x14ac:dyDescent="0.25">
      <c r="A3117" s="131"/>
    </row>
    <row r="3118" spans="1:1" x14ac:dyDescent="0.25">
      <c r="A3118" s="131"/>
    </row>
    <row r="3119" spans="1:1" x14ac:dyDescent="0.25">
      <c r="A3119" s="131"/>
    </row>
    <row r="3120" spans="1:1" x14ac:dyDescent="0.25">
      <c r="A3120" s="131"/>
    </row>
    <row r="3121" spans="1:1" x14ac:dyDescent="0.25">
      <c r="A3121" s="131"/>
    </row>
    <row r="3122" spans="1:1" x14ac:dyDescent="0.25">
      <c r="A3122" s="131"/>
    </row>
    <row r="3123" spans="1:1" x14ac:dyDescent="0.25">
      <c r="A3123" s="131"/>
    </row>
    <row r="3124" spans="1:1" x14ac:dyDescent="0.25">
      <c r="A3124" s="131"/>
    </row>
    <row r="3125" spans="1:1" x14ac:dyDescent="0.25">
      <c r="A3125" s="131"/>
    </row>
    <row r="3126" spans="1:1" x14ac:dyDescent="0.25">
      <c r="A3126" s="131"/>
    </row>
    <row r="3127" spans="1:1" x14ac:dyDescent="0.25">
      <c r="A3127" s="131"/>
    </row>
    <row r="3128" spans="1:1" x14ac:dyDescent="0.25">
      <c r="A3128" s="131"/>
    </row>
    <row r="3129" spans="1:1" x14ac:dyDescent="0.25">
      <c r="A3129" s="131"/>
    </row>
    <row r="3130" spans="1:1" x14ac:dyDescent="0.25">
      <c r="A3130" s="131"/>
    </row>
    <row r="3131" spans="1:1" x14ac:dyDescent="0.25">
      <c r="A3131" s="131"/>
    </row>
    <row r="3132" spans="1:1" x14ac:dyDescent="0.25">
      <c r="A3132" s="131"/>
    </row>
    <row r="3133" spans="1:1" x14ac:dyDescent="0.25">
      <c r="A3133" s="131"/>
    </row>
    <row r="3134" spans="1:1" x14ac:dyDescent="0.25">
      <c r="A3134" s="131"/>
    </row>
    <row r="3135" spans="1:1" x14ac:dyDescent="0.25">
      <c r="A3135" s="131"/>
    </row>
    <row r="3136" spans="1:1" x14ac:dyDescent="0.25">
      <c r="A3136" s="131"/>
    </row>
    <row r="3137" spans="1:1" x14ac:dyDescent="0.25">
      <c r="A3137" s="131"/>
    </row>
    <row r="3138" spans="1:1" x14ac:dyDescent="0.25">
      <c r="A3138" s="131"/>
    </row>
    <row r="3139" spans="1:1" x14ac:dyDescent="0.25">
      <c r="A3139" s="131"/>
    </row>
    <row r="3140" spans="1:1" x14ac:dyDescent="0.25">
      <c r="A3140" s="131"/>
    </row>
    <row r="3141" spans="1:1" x14ac:dyDescent="0.25">
      <c r="A3141" s="131"/>
    </row>
    <row r="3142" spans="1:1" x14ac:dyDescent="0.25">
      <c r="A3142" s="131"/>
    </row>
    <row r="3143" spans="1:1" x14ac:dyDescent="0.25">
      <c r="A3143" s="131"/>
    </row>
    <row r="3144" spans="1:1" x14ac:dyDescent="0.25">
      <c r="A3144" s="131"/>
    </row>
    <row r="3145" spans="1:1" x14ac:dyDescent="0.25">
      <c r="A3145" s="131"/>
    </row>
    <row r="3146" spans="1:1" x14ac:dyDescent="0.25">
      <c r="A3146" s="131"/>
    </row>
    <row r="3147" spans="1:1" x14ac:dyDescent="0.25">
      <c r="A3147" s="131"/>
    </row>
    <row r="3148" spans="1:1" x14ac:dyDescent="0.25">
      <c r="A3148" s="131"/>
    </row>
    <row r="3149" spans="1:1" x14ac:dyDescent="0.25">
      <c r="A3149" s="131"/>
    </row>
    <row r="3150" spans="1:1" x14ac:dyDescent="0.25">
      <c r="A3150" s="131"/>
    </row>
    <row r="3151" spans="1:1" x14ac:dyDescent="0.25">
      <c r="A3151" s="131"/>
    </row>
    <row r="3152" spans="1:1" x14ac:dyDescent="0.25">
      <c r="A3152" s="131"/>
    </row>
    <row r="3153" spans="1:1" x14ac:dyDescent="0.25">
      <c r="A3153" s="131"/>
    </row>
    <row r="3154" spans="1:1" x14ac:dyDescent="0.25">
      <c r="A3154" s="131"/>
    </row>
    <row r="3155" spans="1:1" x14ac:dyDescent="0.25">
      <c r="A3155" s="131"/>
    </row>
    <row r="3156" spans="1:1" x14ac:dyDescent="0.25">
      <c r="A3156" s="131"/>
    </row>
    <row r="3157" spans="1:1" x14ac:dyDescent="0.25">
      <c r="A3157" s="131"/>
    </row>
    <row r="3158" spans="1:1" x14ac:dyDescent="0.25">
      <c r="A3158" s="131"/>
    </row>
    <row r="3159" spans="1:1" x14ac:dyDescent="0.25">
      <c r="A3159" s="131"/>
    </row>
    <row r="3160" spans="1:1" x14ac:dyDescent="0.25">
      <c r="A3160" s="131"/>
    </row>
    <row r="3161" spans="1:1" x14ac:dyDescent="0.25">
      <c r="A3161" s="131"/>
    </row>
    <row r="3162" spans="1:1" x14ac:dyDescent="0.25">
      <c r="A3162" s="131"/>
    </row>
    <row r="3163" spans="1:1" x14ac:dyDescent="0.25">
      <c r="A3163" s="131"/>
    </row>
    <row r="3164" spans="1:1" x14ac:dyDescent="0.25">
      <c r="A3164" s="131"/>
    </row>
    <row r="3165" spans="1:1" x14ac:dyDescent="0.25">
      <c r="A3165" s="131"/>
    </row>
    <row r="3166" spans="1:1" x14ac:dyDescent="0.25">
      <c r="A3166" s="131"/>
    </row>
    <row r="3167" spans="1:1" x14ac:dyDescent="0.25">
      <c r="A3167" s="131"/>
    </row>
    <row r="3168" spans="1:1" x14ac:dyDescent="0.25">
      <c r="A3168" s="131"/>
    </row>
    <row r="3169" spans="1:1" x14ac:dyDescent="0.25">
      <c r="A3169" s="131"/>
    </row>
    <row r="3170" spans="1:1" x14ac:dyDescent="0.25">
      <c r="A3170" s="131"/>
    </row>
    <row r="3171" spans="1:1" x14ac:dyDescent="0.25">
      <c r="A3171" s="131"/>
    </row>
    <row r="3172" spans="1:1" x14ac:dyDescent="0.25">
      <c r="A3172" s="131"/>
    </row>
    <row r="3173" spans="1:1" x14ac:dyDescent="0.25">
      <c r="A3173" s="131"/>
    </row>
    <row r="3174" spans="1:1" x14ac:dyDescent="0.25">
      <c r="A3174" s="131"/>
    </row>
    <row r="3175" spans="1:1" x14ac:dyDescent="0.25">
      <c r="A3175" s="131"/>
    </row>
    <row r="3176" spans="1:1" x14ac:dyDescent="0.25">
      <c r="A3176" s="131"/>
    </row>
    <row r="3177" spans="1:1" x14ac:dyDescent="0.25">
      <c r="A3177" s="131"/>
    </row>
    <row r="3178" spans="1:1" x14ac:dyDescent="0.25">
      <c r="A3178" s="131"/>
    </row>
    <row r="3179" spans="1:1" x14ac:dyDescent="0.25">
      <c r="A3179" s="131"/>
    </row>
    <row r="3180" spans="1:1" x14ac:dyDescent="0.25">
      <c r="A3180" s="131"/>
    </row>
    <row r="3181" spans="1:1" x14ac:dyDescent="0.25">
      <c r="A3181" s="131"/>
    </row>
    <row r="3182" spans="1:1" x14ac:dyDescent="0.25">
      <c r="A3182" s="131"/>
    </row>
    <row r="3183" spans="1:1" x14ac:dyDescent="0.25">
      <c r="A3183" s="131"/>
    </row>
    <row r="3184" spans="1:1" x14ac:dyDescent="0.25">
      <c r="A3184" s="131"/>
    </row>
    <row r="3185" spans="1:1" x14ac:dyDescent="0.25">
      <c r="A3185" s="131"/>
    </row>
    <row r="3186" spans="1:1" x14ac:dyDescent="0.25">
      <c r="A3186" s="131"/>
    </row>
    <row r="3187" spans="1:1" x14ac:dyDescent="0.25">
      <c r="A3187" s="131"/>
    </row>
    <row r="3188" spans="1:1" x14ac:dyDescent="0.25">
      <c r="A3188" s="131"/>
    </row>
    <row r="3189" spans="1:1" x14ac:dyDescent="0.25">
      <c r="A3189" s="131"/>
    </row>
    <row r="3190" spans="1:1" x14ac:dyDescent="0.25">
      <c r="A3190" s="131"/>
    </row>
    <row r="3191" spans="1:1" x14ac:dyDescent="0.25">
      <c r="A3191" s="131"/>
    </row>
    <row r="3192" spans="1:1" x14ac:dyDescent="0.25">
      <c r="A3192" s="131"/>
    </row>
    <row r="3193" spans="1:1" x14ac:dyDescent="0.25">
      <c r="A3193" s="131"/>
    </row>
    <row r="3194" spans="1:1" x14ac:dyDescent="0.25">
      <c r="A3194" s="131"/>
    </row>
    <row r="3195" spans="1:1" x14ac:dyDescent="0.25">
      <c r="A3195" s="131"/>
    </row>
    <row r="3196" spans="1:1" x14ac:dyDescent="0.25">
      <c r="A3196" s="131"/>
    </row>
    <row r="3197" spans="1:1" x14ac:dyDescent="0.25">
      <c r="A3197" s="131"/>
    </row>
    <row r="3198" spans="1:1" x14ac:dyDescent="0.25">
      <c r="A3198" s="131"/>
    </row>
    <row r="3199" spans="1:1" x14ac:dyDescent="0.25">
      <c r="A3199" s="131"/>
    </row>
    <row r="3200" spans="1:1" x14ac:dyDescent="0.25">
      <c r="A3200" s="131"/>
    </row>
    <row r="3201" spans="1:1" x14ac:dyDescent="0.25">
      <c r="A3201" s="131"/>
    </row>
    <row r="3202" spans="1:1" x14ac:dyDescent="0.25">
      <c r="A3202" s="131"/>
    </row>
    <row r="3203" spans="1:1" x14ac:dyDescent="0.25">
      <c r="A3203" s="131"/>
    </row>
    <row r="3204" spans="1:1" x14ac:dyDescent="0.25">
      <c r="A3204" s="131"/>
    </row>
    <row r="3205" spans="1:1" x14ac:dyDescent="0.25">
      <c r="A3205" s="131"/>
    </row>
    <row r="3206" spans="1:1" x14ac:dyDescent="0.25">
      <c r="A3206" s="131"/>
    </row>
    <row r="3207" spans="1:1" x14ac:dyDescent="0.25">
      <c r="A3207" s="131"/>
    </row>
    <row r="3208" spans="1:1" x14ac:dyDescent="0.25">
      <c r="A3208" s="131"/>
    </row>
    <row r="3209" spans="1:1" x14ac:dyDescent="0.25">
      <c r="A3209" s="131"/>
    </row>
    <row r="3210" spans="1:1" x14ac:dyDescent="0.25">
      <c r="A3210" s="131"/>
    </row>
    <row r="3211" spans="1:1" x14ac:dyDescent="0.25">
      <c r="A3211" s="131"/>
    </row>
    <row r="3212" spans="1:1" x14ac:dyDescent="0.25">
      <c r="A3212" s="131"/>
    </row>
    <row r="3213" spans="1:1" x14ac:dyDescent="0.25">
      <c r="A3213" s="131"/>
    </row>
    <row r="3214" spans="1:1" x14ac:dyDescent="0.25">
      <c r="A3214" s="131"/>
    </row>
    <row r="3215" spans="1:1" x14ac:dyDescent="0.25">
      <c r="A3215" s="131"/>
    </row>
    <row r="3216" spans="1:1" x14ac:dyDescent="0.25">
      <c r="A3216" s="131"/>
    </row>
    <row r="3217" spans="1:1" x14ac:dyDescent="0.25">
      <c r="A3217" s="131"/>
    </row>
    <row r="3218" spans="1:1" x14ac:dyDescent="0.25">
      <c r="A3218" s="131"/>
    </row>
    <row r="3219" spans="1:1" x14ac:dyDescent="0.25">
      <c r="A3219" s="131"/>
    </row>
    <row r="3220" spans="1:1" x14ac:dyDescent="0.25">
      <c r="A3220" s="131"/>
    </row>
    <row r="3221" spans="1:1" x14ac:dyDescent="0.25">
      <c r="A3221" s="131"/>
    </row>
    <row r="3222" spans="1:1" x14ac:dyDescent="0.25">
      <c r="A3222" s="131"/>
    </row>
    <row r="3223" spans="1:1" x14ac:dyDescent="0.25">
      <c r="A3223" s="131"/>
    </row>
    <row r="3224" spans="1:1" x14ac:dyDescent="0.25">
      <c r="A3224" s="131"/>
    </row>
    <row r="3225" spans="1:1" x14ac:dyDescent="0.25">
      <c r="A3225" s="131"/>
    </row>
    <row r="3226" spans="1:1" x14ac:dyDescent="0.25">
      <c r="A3226" s="131"/>
    </row>
    <row r="3227" spans="1:1" x14ac:dyDescent="0.25">
      <c r="A3227" s="131"/>
    </row>
    <row r="3228" spans="1:1" x14ac:dyDescent="0.25">
      <c r="A3228" s="131"/>
    </row>
    <row r="3229" spans="1:1" x14ac:dyDescent="0.25">
      <c r="A3229" s="131"/>
    </row>
    <row r="3230" spans="1:1" x14ac:dyDescent="0.25">
      <c r="A3230" s="131"/>
    </row>
    <row r="3231" spans="1:1" x14ac:dyDescent="0.25">
      <c r="A3231" s="131"/>
    </row>
    <row r="3232" spans="1:1" x14ac:dyDescent="0.25">
      <c r="A3232" s="131"/>
    </row>
    <row r="3233" spans="1:1" x14ac:dyDescent="0.25">
      <c r="A3233" s="131"/>
    </row>
    <row r="3234" spans="1:1" x14ac:dyDescent="0.25">
      <c r="A3234" s="131"/>
    </row>
    <row r="3235" spans="1:1" x14ac:dyDescent="0.25">
      <c r="A3235" s="131"/>
    </row>
    <row r="3236" spans="1:1" x14ac:dyDescent="0.25">
      <c r="A3236" s="131"/>
    </row>
    <row r="3237" spans="1:1" x14ac:dyDescent="0.25">
      <c r="A3237" s="131"/>
    </row>
    <row r="3238" spans="1:1" x14ac:dyDescent="0.25">
      <c r="A3238" s="131"/>
    </row>
    <row r="3239" spans="1:1" x14ac:dyDescent="0.25">
      <c r="A3239" s="131"/>
    </row>
    <row r="3240" spans="1:1" x14ac:dyDescent="0.25">
      <c r="A3240" s="131"/>
    </row>
    <row r="3241" spans="1:1" x14ac:dyDescent="0.25">
      <c r="A3241" s="131"/>
    </row>
    <row r="3242" spans="1:1" x14ac:dyDescent="0.25">
      <c r="A3242" s="131"/>
    </row>
    <row r="3243" spans="1:1" x14ac:dyDescent="0.25">
      <c r="A3243" s="131"/>
    </row>
    <row r="3244" spans="1:1" x14ac:dyDescent="0.25">
      <c r="A3244" s="131"/>
    </row>
    <row r="3245" spans="1:1" x14ac:dyDescent="0.25">
      <c r="A3245" s="131"/>
    </row>
    <row r="3246" spans="1:1" x14ac:dyDescent="0.25">
      <c r="A3246" s="131"/>
    </row>
    <row r="3247" spans="1:1" x14ac:dyDescent="0.25">
      <c r="A3247" s="131"/>
    </row>
    <row r="3248" spans="1:1" x14ac:dyDescent="0.25">
      <c r="A3248" s="131"/>
    </row>
    <row r="3249" spans="1:1" x14ac:dyDescent="0.25">
      <c r="A3249" s="131"/>
    </row>
    <row r="3250" spans="1:1" x14ac:dyDescent="0.25">
      <c r="A3250" s="131"/>
    </row>
    <row r="3251" spans="1:1" x14ac:dyDescent="0.25">
      <c r="A3251" s="131"/>
    </row>
    <row r="3252" spans="1:1" x14ac:dyDescent="0.25">
      <c r="A3252" s="131"/>
    </row>
    <row r="3253" spans="1:1" x14ac:dyDescent="0.25">
      <c r="A3253" s="131"/>
    </row>
    <row r="3254" spans="1:1" x14ac:dyDescent="0.25">
      <c r="A3254" s="131"/>
    </row>
    <row r="3255" spans="1:1" x14ac:dyDescent="0.25">
      <c r="A3255" s="131"/>
    </row>
    <row r="3256" spans="1:1" x14ac:dyDescent="0.25">
      <c r="A3256" s="131"/>
    </row>
    <row r="3257" spans="1:1" x14ac:dyDescent="0.25">
      <c r="A3257" s="131"/>
    </row>
    <row r="3258" spans="1:1" x14ac:dyDescent="0.25">
      <c r="A3258" s="131"/>
    </row>
    <row r="3259" spans="1:1" x14ac:dyDescent="0.25">
      <c r="A3259" s="131"/>
    </row>
    <row r="3260" spans="1:1" x14ac:dyDescent="0.25">
      <c r="A3260" s="131"/>
    </row>
    <row r="3261" spans="1:1" x14ac:dyDescent="0.25">
      <c r="A3261" s="131"/>
    </row>
    <row r="3262" spans="1:1" x14ac:dyDescent="0.25">
      <c r="A3262" s="131"/>
    </row>
    <row r="3263" spans="1:1" x14ac:dyDescent="0.25">
      <c r="A3263" s="131"/>
    </row>
    <row r="3264" spans="1:1" x14ac:dyDescent="0.25">
      <c r="A3264" s="131"/>
    </row>
    <row r="3265" spans="1:1" x14ac:dyDescent="0.25">
      <c r="A3265" s="131"/>
    </row>
    <row r="3266" spans="1:1" x14ac:dyDescent="0.25">
      <c r="A3266" s="131"/>
    </row>
    <row r="3267" spans="1:1" x14ac:dyDescent="0.25">
      <c r="A3267" s="131"/>
    </row>
    <row r="3268" spans="1:1" x14ac:dyDescent="0.25">
      <c r="A3268" s="131"/>
    </row>
    <row r="3269" spans="1:1" x14ac:dyDescent="0.25">
      <c r="A3269" s="131"/>
    </row>
    <row r="3270" spans="1:1" x14ac:dyDescent="0.25">
      <c r="A3270" s="131"/>
    </row>
    <row r="3271" spans="1:1" x14ac:dyDescent="0.25">
      <c r="A3271" s="131"/>
    </row>
    <row r="3272" spans="1:1" x14ac:dyDescent="0.25">
      <c r="A3272" s="131"/>
    </row>
    <row r="3273" spans="1:1" x14ac:dyDescent="0.25">
      <c r="A3273" s="131"/>
    </row>
    <row r="3274" spans="1:1" x14ac:dyDescent="0.25">
      <c r="A3274" s="131"/>
    </row>
    <row r="3275" spans="1:1" x14ac:dyDescent="0.25">
      <c r="A3275" s="131"/>
    </row>
    <row r="3276" spans="1:1" x14ac:dyDescent="0.25">
      <c r="A3276" s="131"/>
    </row>
    <row r="3277" spans="1:1" x14ac:dyDescent="0.25">
      <c r="A3277" s="131"/>
    </row>
    <row r="3278" spans="1:1" x14ac:dyDescent="0.25">
      <c r="A3278" s="131"/>
    </row>
    <row r="3279" spans="1:1" x14ac:dyDescent="0.25">
      <c r="A3279" s="131"/>
    </row>
    <row r="3280" spans="1:1" x14ac:dyDescent="0.25">
      <c r="A3280" s="131"/>
    </row>
    <row r="3281" spans="1:1" x14ac:dyDescent="0.25">
      <c r="A3281" s="131"/>
    </row>
    <row r="3282" spans="1:1" x14ac:dyDescent="0.25">
      <c r="A3282" s="131"/>
    </row>
    <row r="3283" spans="1:1" x14ac:dyDescent="0.25">
      <c r="A3283" s="131"/>
    </row>
    <row r="3284" spans="1:1" x14ac:dyDescent="0.25">
      <c r="A3284" s="131"/>
    </row>
    <row r="3285" spans="1:1" x14ac:dyDescent="0.25">
      <c r="A3285" s="131"/>
    </row>
    <row r="3286" spans="1:1" x14ac:dyDescent="0.25">
      <c r="A3286" s="131"/>
    </row>
    <row r="3287" spans="1:1" x14ac:dyDescent="0.25">
      <c r="A3287" s="131"/>
    </row>
    <row r="3288" spans="1:1" x14ac:dyDescent="0.25">
      <c r="A3288" s="131"/>
    </row>
    <row r="3289" spans="1:1" x14ac:dyDescent="0.25">
      <c r="A3289" s="131"/>
    </row>
    <row r="3290" spans="1:1" x14ac:dyDescent="0.25">
      <c r="A3290" s="131"/>
    </row>
    <row r="3291" spans="1:1" x14ac:dyDescent="0.25">
      <c r="A3291" s="131"/>
    </row>
    <row r="3292" spans="1:1" x14ac:dyDescent="0.25">
      <c r="A3292" s="131"/>
    </row>
    <row r="3293" spans="1:1" x14ac:dyDescent="0.25">
      <c r="A3293" s="131"/>
    </row>
    <row r="3294" spans="1:1" x14ac:dyDescent="0.25">
      <c r="A3294" s="131"/>
    </row>
    <row r="3295" spans="1:1" x14ac:dyDescent="0.25">
      <c r="A3295" s="131"/>
    </row>
    <row r="3296" spans="1:1" x14ac:dyDescent="0.25">
      <c r="A3296" s="131"/>
    </row>
    <row r="3297" spans="1:1" x14ac:dyDescent="0.25">
      <c r="A3297" s="131"/>
    </row>
    <row r="3298" spans="1:1" x14ac:dyDescent="0.25">
      <c r="A3298" s="131"/>
    </row>
    <row r="3299" spans="1:1" x14ac:dyDescent="0.25">
      <c r="A3299" s="131"/>
    </row>
    <row r="3300" spans="1:1" x14ac:dyDescent="0.25">
      <c r="A3300" s="131"/>
    </row>
    <row r="3301" spans="1:1" x14ac:dyDescent="0.25">
      <c r="A3301" s="131"/>
    </row>
    <row r="3302" spans="1:1" x14ac:dyDescent="0.25">
      <c r="A3302" s="131"/>
    </row>
    <row r="3303" spans="1:1" x14ac:dyDescent="0.25">
      <c r="A3303" s="131"/>
    </row>
    <row r="3304" spans="1:1" x14ac:dyDescent="0.25">
      <c r="A3304" s="131"/>
    </row>
    <row r="3305" spans="1:1" x14ac:dyDescent="0.25">
      <c r="A3305" s="131"/>
    </row>
    <row r="3306" spans="1:1" x14ac:dyDescent="0.25">
      <c r="A3306" s="131"/>
    </row>
    <row r="3307" spans="1:1" x14ac:dyDescent="0.25">
      <c r="A3307" s="131"/>
    </row>
    <row r="3308" spans="1:1" x14ac:dyDescent="0.25">
      <c r="A3308" s="131"/>
    </row>
    <row r="3309" spans="1:1" x14ac:dyDescent="0.25">
      <c r="A3309" s="131"/>
    </row>
    <row r="3310" spans="1:1" x14ac:dyDescent="0.25">
      <c r="A3310" s="131"/>
    </row>
    <row r="3311" spans="1:1" x14ac:dyDescent="0.25">
      <c r="A3311" s="131"/>
    </row>
    <row r="3312" spans="1:1" x14ac:dyDescent="0.25">
      <c r="A3312" s="131"/>
    </row>
    <row r="3313" spans="1:1" x14ac:dyDescent="0.25">
      <c r="A3313" s="131"/>
    </row>
    <row r="3314" spans="1:1" x14ac:dyDescent="0.25">
      <c r="A3314" s="131"/>
    </row>
    <row r="3315" spans="1:1" x14ac:dyDescent="0.25">
      <c r="A3315" s="131"/>
    </row>
    <row r="3316" spans="1:1" x14ac:dyDescent="0.25">
      <c r="A3316" s="131"/>
    </row>
    <row r="3317" spans="1:1" x14ac:dyDescent="0.25">
      <c r="A3317" s="131"/>
    </row>
    <row r="3318" spans="1:1" x14ac:dyDescent="0.25">
      <c r="A3318" s="131"/>
    </row>
    <row r="3319" spans="1:1" x14ac:dyDescent="0.25">
      <c r="A3319" s="131"/>
    </row>
    <row r="3320" spans="1:1" x14ac:dyDescent="0.25">
      <c r="A3320" s="131"/>
    </row>
    <row r="3321" spans="1:1" x14ac:dyDescent="0.25">
      <c r="A3321" s="131"/>
    </row>
    <row r="3322" spans="1:1" x14ac:dyDescent="0.25">
      <c r="A3322" s="131"/>
    </row>
    <row r="3323" spans="1:1" x14ac:dyDescent="0.25">
      <c r="A3323" s="131"/>
    </row>
    <row r="3324" spans="1:1" x14ac:dyDescent="0.25">
      <c r="A3324" s="131"/>
    </row>
    <row r="3325" spans="1:1" x14ac:dyDescent="0.25">
      <c r="A3325" s="131"/>
    </row>
    <row r="3326" spans="1:1" x14ac:dyDescent="0.25">
      <c r="A3326" s="131"/>
    </row>
    <row r="3327" spans="1:1" x14ac:dyDescent="0.25">
      <c r="A3327" s="131"/>
    </row>
    <row r="3328" spans="1:1" x14ac:dyDescent="0.25">
      <c r="A3328" s="131"/>
    </row>
    <row r="3329" spans="1:1" x14ac:dyDescent="0.25">
      <c r="A3329" s="131"/>
    </row>
    <row r="3330" spans="1:1" x14ac:dyDescent="0.25">
      <c r="A3330" s="131"/>
    </row>
    <row r="3331" spans="1:1" x14ac:dyDescent="0.25">
      <c r="A3331" s="131"/>
    </row>
    <row r="3332" spans="1:1" x14ac:dyDescent="0.25">
      <c r="A3332" s="131"/>
    </row>
    <row r="3333" spans="1:1" x14ac:dyDescent="0.25">
      <c r="A3333" s="131"/>
    </row>
    <row r="3334" spans="1:1" x14ac:dyDescent="0.25">
      <c r="A3334" s="131"/>
    </row>
    <row r="3335" spans="1:1" x14ac:dyDescent="0.25">
      <c r="A3335" s="131"/>
    </row>
    <row r="3336" spans="1:1" x14ac:dyDescent="0.25">
      <c r="A3336" s="131"/>
    </row>
    <row r="3337" spans="1:1" x14ac:dyDescent="0.25">
      <c r="A3337" s="131"/>
    </row>
    <row r="3338" spans="1:1" x14ac:dyDescent="0.25">
      <c r="A3338" s="131"/>
    </row>
    <row r="3339" spans="1:1" x14ac:dyDescent="0.25">
      <c r="A3339" s="131"/>
    </row>
    <row r="3340" spans="1:1" x14ac:dyDescent="0.25">
      <c r="A3340" s="131"/>
    </row>
    <row r="3341" spans="1:1" x14ac:dyDescent="0.25">
      <c r="A3341" s="131"/>
    </row>
    <row r="3342" spans="1:1" x14ac:dyDescent="0.25">
      <c r="A3342" s="131"/>
    </row>
    <row r="3343" spans="1:1" x14ac:dyDescent="0.25">
      <c r="A3343" s="131"/>
    </row>
    <row r="3344" spans="1:1" x14ac:dyDescent="0.25">
      <c r="A3344" s="131"/>
    </row>
    <row r="3345" spans="1:1" x14ac:dyDescent="0.25">
      <c r="A3345" s="131"/>
    </row>
    <row r="3346" spans="1:1" x14ac:dyDescent="0.25">
      <c r="A3346" s="131"/>
    </row>
    <row r="3347" spans="1:1" x14ac:dyDescent="0.25">
      <c r="A3347" s="131"/>
    </row>
    <row r="3348" spans="1:1" x14ac:dyDescent="0.25">
      <c r="A3348" s="131"/>
    </row>
    <row r="3349" spans="1:1" x14ac:dyDescent="0.25">
      <c r="A3349" s="131"/>
    </row>
    <row r="3350" spans="1:1" x14ac:dyDescent="0.25">
      <c r="A3350" s="131"/>
    </row>
    <row r="3351" spans="1:1" x14ac:dyDescent="0.25">
      <c r="A3351" s="131"/>
    </row>
    <row r="3352" spans="1:1" x14ac:dyDescent="0.25">
      <c r="A3352" s="131"/>
    </row>
    <row r="3353" spans="1:1" x14ac:dyDescent="0.25">
      <c r="A3353" s="131"/>
    </row>
    <row r="3354" spans="1:1" x14ac:dyDescent="0.25">
      <c r="A3354" s="131"/>
    </row>
    <row r="3355" spans="1:1" x14ac:dyDescent="0.25">
      <c r="A3355" s="131"/>
    </row>
    <row r="3356" spans="1:1" x14ac:dyDescent="0.25">
      <c r="A3356" s="131"/>
    </row>
    <row r="3357" spans="1:1" x14ac:dyDescent="0.25">
      <c r="A3357" s="131"/>
    </row>
    <row r="3358" spans="1:1" x14ac:dyDescent="0.25">
      <c r="A3358" s="131"/>
    </row>
    <row r="3359" spans="1:1" x14ac:dyDescent="0.25">
      <c r="A3359" s="131"/>
    </row>
    <row r="3360" spans="1:1" x14ac:dyDescent="0.25">
      <c r="A3360" s="131"/>
    </row>
    <row r="3361" spans="1:1" x14ac:dyDescent="0.25">
      <c r="A3361" s="131"/>
    </row>
    <row r="3362" spans="1:1" x14ac:dyDescent="0.25">
      <c r="A3362" s="131"/>
    </row>
    <row r="3363" spans="1:1" x14ac:dyDescent="0.25">
      <c r="A3363" s="131"/>
    </row>
    <row r="3364" spans="1:1" x14ac:dyDescent="0.25">
      <c r="A3364" s="131"/>
    </row>
    <row r="3365" spans="1:1" x14ac:dyDescent="0.25">
      <c r="A3365" s="131"/>
    </row>
    <row r="3366" spans="1:1" x14ac:dyDescent="0.25">
      <c r="A3366" s="131"/>
    </row>
    <row r="3367" spans="1:1" x14ac:dyDescent="0.25">
      <c r="A3367" s="131"/>
    </row>
    <row r="3368" spans="1:1" x14ac:dyDescent="0.25">
      <c r="A3368" s="131"/>
    </row>
    <row r="3369" spans="1:1" x14ac:dyDescent="0.25">
      <c r="A3369" s="131"/>
    </row>
    <row r="3370" spans="1:1" x14ac:dyDescent="0.25">
      <c r="A3370" s="131"/>
    </row>
    <row r="3371" spans="1:1" x14ac:dyDescent="0.25">
      <c r="A3371" s="131"/>
    </row>
    <row r="3372" spans="1:1" x14ac:dyDescent="0.25">
      <c r="A3372" s="131"/>
    </row>
    <row r="3373" spans="1:1" x14ac:dyDescent="0.25">
      <c r="A3373" s="131"/>
    </row>
    <row r="3374" spans="1:1" x14ac:dyDescent="0.25">
      <c r="A3374" s="131"/>
    </row>
    <row r="3375" spans="1:1" x14ac:dyDescent="0.25">
      <c r="A3375" s="131"/>
    </row>
    <row r="3376" spans="1:1" x14ac:dyDescent="0.25">
      <c r="A3376" s="131"/>
    </row>
    <row r="3377" spans="1:1" x14ac:dyDescent="0.25">
      <c r="A3377" s="131"/>
    </row>
    <row r="3378" spans="1:1" x14ac:dyDescent="0.25">
      <c r="A3378" s="131"/>
    </row>
    <row r="3379" spans="1:1" x14ac:dyDescent="0.25">
      <c r="A3379" s="131"/>
    </row>
    <row r="3380" spans="1:1" x14ac:dyDescent="0.25">
      <c r="A3380" s="131"/>
    </row>
    <row r="3381" spans="1:1" x14ac:dyDescent="0.25">
      <c r="A3381" s="131"/>
    </row>
    <row r="3382" spans="1:1" x14ac:dyDescent="0.25">
      <c r="A3382" s="131"/>
    </row>
    <row r="3383" spans="1:1" x14ac:dyDescent="0.25">
      <c r="A3383" s="131"/>
    </row>
    <row r="3384" spans="1:1" x14ac:dyDescent="0.25">
      <c r="A3384" s="131"/>
    </row>
    <row r="3385" spans="1:1" x14ac:dyDescent="0.25">
      <c r="A3385" s="131"/>
    </row>
    <row r="3386" spans="1:1" x14ac:dyDescent="0.25">
      <c r="A3386" s="131"/>
    </row>
    <row r="3387" spans="1:1" x14ac:dyDescent="0.25">
      <c r="A3387" s="131"/>
    </row>
    <row r="3388" spans="1:1" x14ac:dyDescent="0.25">
      <c r="A3388" s="131"/>
    </row>
    <row r="3389" spans="1:1" x14ac:dyDescent="0.25">
      <c r="A3389" s="131"/>
    </row>
    <row r="3390" spans="1:1" x14ac:dyDescent="0.25">
      <c r="A3390" s="131"/>
    </row>
    <row r="3391" spans="1:1" x14ac:dyDescent="0.25">
      <c r="A3391" s="131"/>
    </row>
    <row r="3392" spans="1:1" x14ac:dyDescent="0.25">
      <c r="A3392" s="131"/>
    </row>
    <row r="3393" spans="1:1" x14ac:dyDescent="0.25">
      <c r="A3393" s="131"/>
    </row>
    <row r="3394" spans="1:1" x14ac:dyDescent="0.25">
      <c r="A3394" s="131"/>
    </row>
    <row r="3395" spans="1:1" x14ac:dyDescent="0.25">
      <c r="A3395" s="131"/>
    </row>
    <row r="3396" spans="1:1" x14ac:dyDescent="0.25">
      <c r="A3396" s="131"/>
    </row>
    <row r="3397" spans="1:1" x14ac:dyDescent="0.25">
      <c r="A3397" s="131"/>
    </row>
    <row r="3398" spans="1:1" x14ac:dyDescent="0.25">
      <c r="A3398" s="131"/>
    </row>
    <row r="3399" spans="1:1" x14ac:dyDescent="0.25">
      <c r="A3399" s="131"/>
    </row>
    <row r="3400" spans="1:1" x14ac:dyDescent="0.25">
      <c r="A3400" s="131"/>
    </row>
    <row r="3401" spans="1:1" x14ac:dyDescent="0.25">
      <c r="A3401" s="131"/>
    </row>
    <row r="3402" spans="1:1" x14ac:dyDescent="0.25">
      <c r="A3402" s="131"/>
    </row>
    <row r="3403" spans="1:1" x14ac:dyDescent="0.25">
      <c r="A3403" s="131"/>
    </row>
    <row r="3404" spans="1:1" x14ac:dyDescent="0.25">
      <c r="A3404" s="131"/>
    </row>
    <row r="3405" spans="1:1" x14ac:dyDescent="0.25">
      <c r="A3405" s="131"/>
    </row>
    <row r="3406" spans="1:1" x14ac:dyDescent="0.25">
      <c r="A3406" s="131"/>
    </row>
    <row r="3407" spans="1:1" x14ac:dyDescent="0.25">
      <c r="A3407" s="131"/>
    </row>
    <row r="3408" spans="1:1" x14ac:dyDescent="0.25">
      <c r="A3408" s="131"/>
    </row>
    <row r="3409" spans="1:1" x14ac:dyDescent="0.25">
      <c r="A3409" s="131"/>
    </row>
    <row r="3410" spans="1:1" x14ac:dyDescent="0.25">
      <c r="A3410" s="131"/>
    </row>
    <row r="3411" spans="1:1" x14ac:dyDescent="0.25">
      <c r="A3411" s="131"/>
    </row>
    <row r="3412" spans="1:1" x14ac:dyDescent="0.25">
      <c r="A3412" s="131"/>
    </row>
    <row r="3413" spans="1:1" x14ac:dyDescent="0.25">
      <c r="A3413" s="131"/>
    </row>
    <row r="3414" spans="1:1" x14ac:dyDescent="0.25">
      <c r="A3414" s="131"/>
    </row>
    <row r="3415" spans="1:1" x14ac:dyDescent="0.25">
      <c r="A3415" s="131"/>
    </row>
    <row r="3416" spans="1:1" x14ac:dyDescent="0.25">
      <c r="A3416" s="131"/>
    </row>
    <row r="3417" spans="1:1" x14ac:dyDescent="0.25">
      <c r="A3417" s="131"/>
    </row>
    <row r="3418" spans="1:1" x14ac:dyDescent="0.25">
      <c r="A3418" s="131"/>
    </row>
    <row r="3419" spans="1:1" x14ac:dyDescent="0.25">
      <c r="A3419" s="131"/>
    </row>
    <row r="3420" spans="1:1" x14ac:dyDescent="0.25">
      <c r="A3420" s="131"/>
    </row>
    <row r="3421" spans="1:1" x14ac:dyDescent="0.25">
      <c r="A3421" s="131"/>
    </row>
    <row r="3422" spans="1:1" x14ac:dyDescent="0.25">
      <c r="A3422" s="131"/>
    </row>
    <row r="3423" spans="1:1" x14ac:dyDescent="0.25">
      <c r="A3423" s="131"/>
    </row>
    <row r="3424" spans="1:1" x14ac:dyDescent="0.25">
      <c r="A3424" s="131"/>
    </row>
    <row r="3425" spans="1:1" x14ac:dyDescent="0.25">
      <c r="A3425" s="131"/>
    </row>
    <row r="3426" spans="1:1" x14ac:dyDescent="0.25">
      <c r="A3426" s="131"/>
    </row>
    <row r="3427" spans="1:1" x14ac:dyDescent="0.25">
      <c r="A3427" s="131"/>
    </row>
    <row r="3428" spans="1:1" x14ac:dyDescent="0.25">
      <c r="A3428" s="131"/>
    </row>
    <row r="3429" spans="1:1" x14ac:dyDescent="0.25">
      <c r="A3429" s="131"/>
    </row>
    <row r="3430" spans="1:1" x14ac:dyDescent="0.25">
      <c r="A3430" s="131"/>
    </row>
    <row r="3431" spans="1:1" x14ac:dyDescent="0.25">
      <c r="A3431" s="131"/>
    </row>
    <row r="3432" spans="1:1" x14ac:dyDescent="0.25">
      <c r="A3432" s="131"/>
    </row>
    <row r="3433" spans="1:1" x14ac:dyDescent="0.25">
      <c r="A3433" s="131"/>
    </row>
    <row r="3434" spans="1:1" x14ac:dyDescent="0.25">
      <c r="A3434" s="131"/>
    </row>
    <row r="3435" spans="1:1" x14ac:dyDescent="0.25">
      <c r="A3435" s="131"/>
    </row>
    <row r="3436" spans="1:1" x14ac:dyDescent="0.25">
      <c r="A3436" s="131"/>
    </row>
    <row r="3437" spans="1:1" x14ac:dyDescent="0.25">
      <c r="A3437" s="131"/>
    </row>
    <row r="3438" spans="1:1" x14ac:dyDescent="0.25">
      <c r="A3438" s="131"/>
    </row>
    <row r="3439" spans="1:1" x14ac:dyDescent="0.25">
      <c r="A3439" s="131"/>
    </row>
    <row r="3440" spans="1:1" x14ac:dyDescent="0.25">
      <c r="A3440" s="131"/>
    </row>
    <row r="3441" spans="1:1" x14ac:dyDescent="0.25">
      <c r="A3441" s="131"/>
    </row>
    <row r="3442" spans="1:1" x14ac:dyDescent="0.25">
      <c r="A3442" s="131"/>
    </row>
    <row r="3443" spans="1:1" x14ac:dyDescent="0.25">
      <c r="A3443" s="131"/>
    </row>
    <row r="3444" spans="1:1" x14ac:dyDescent="0.25">
      <c r="A3444" s="131"/>
    </row>
    <row r="3445" spans="1:1" x14ac:dyDescent="0.25">
      <c r="A3445" s="131"/>
    </row>
    <row r="3446" spans="1:1" x14ac:dyDescent="0.25">
      <c r="A3446" s="131"/>
    </row>
    <row r="3447" spans="1:1" x14ac:dyDescent="0.25">
      <c r="A3447" s="131"/>
    </row>
    <row r="3448" spans="1:1" x14ac:dyDescent="0.25">
      <c r="A3448" s="131"/>
    </row>
    <row r="3449" spans="1:1" x14ac:dyDescent="0.25">
      <c r="A3449" s="131"/>
    </row>
    <row r="3450" spans="1:1" x14ac:dyDescent="0.25">
      <c r="A3450" s="131"/>
    </row>
    <row r="3451" spans="1:1" x14ac:dyDescent="0.25">
      <c r="A3451" s="131"/>
    </row>
    <row r="3452" spans="1:1" x14ac:dyDescent="0.25">
      <c r="A3452" s="131"/>
    </row>
    <row r="3453" spans="1:1" x14ac:dyDescent="0.25">
      <c r="A3453" s="131"/>
    </row>
    <row r="3454" spans="1:1" x14ac:dyDescent="0.25">
      <c r="A3454" s="131"/>
    </row>
    <row r="3455" spans="1:1" x14ac:dyDescent="0.25">
      <c r="A3455" s="131"/>
    </row>
    <row r="3456" spans="1:1" x14ac:dyDescent="0.25">
      <c r="A3456" s="131"/>
    </row>
    <row r="3457" spans="1:1" x14ac:dyDescent="0.25">
      <c r="A3457" s="131"/>
    </row>
    <row r="3458" spans="1:1" x14ac:dyDescent="0.25">
      <c r="A3458" s="131"/>
    </row>
    <row r="3459" spans="1:1" x14ac:dyDescent="0.25">
      <c r="A3459" s="131"/>
    </row>
    <row r="3460" spans="1:1" x14ac:dyDescent="0.25">
      <c r="A3460" s="131"/>
    </row>
    <row r="3461" spans="1:1" x14ac:dyDescent="0.25">
      <c r="A3461" s="131"/>
    </row>
    <row r="3462" spans="1:1" x14ac:dyDescent="0.25">
      <c r="A3462" s="131"/>
    </row>
    <row r="3463" spans="1:1" x14ac:dyDescent="0.25">
      <c r="A3463" s="131"/>
    </row>
    <row r="3464" spans="1:1" x14ac:dyDescent="0.25">
      <c r="A3464" s="131"/>
    </row>
    <row r="3465" spans="1:1" x14ac:dyDescent="0.25">
      <c r="A3465" s="131"/>
    </row>
    <row r="3466" spans="1:1" x14ac:dyDescent="0.25">
      <c r="A3466" s="131"/>
    </row>
    <row r="3467" spans="1:1" x14ac:dyDescent="0.25">
      <c r="A3467" s="131"/>
    </row>
    <row r="3468" spans="1:1" x14ac:dyDescent="0.25">
      <c r="A3468" s="131"/>
    </row>
    <row r="3469" spans="1:1" x14ac:dyDescent="0.25">
      <c r="A3469" s="131"/>
    </row>
    <row r="3470" spans="1:1" x14ac:dyDescent="0.25">
      <c r="A3470" s="131"/>
    </row>
    <row r="3471" spans="1:1" x14ac:dyDescent="0.25">
      <c r="A3471" s="131"/>
    </row>
    <row r="3472" spans="1:1" x14ac:dyDescent="0.25">
      <c r="A3472" s="131"/>
    </row>
    <row r="3473" spans="1:1" x14ac:dyDescent="0.25">
      <c r="A3473" s="131"/>
    </row>
    <row r="3474" spans="1:1" x14ac:dyDescent="0.25">
      <c r="A3474" s="131"/>
    </row>
    <row r="3475" spans="1:1" x14ac:dyDescent="0.25">
      <c r="A3475" s="131"/>
    </row>
    <row r="3476" spans="1:1" x14ac:dyDescent="0.25">
      <c r="A3476" s="131"/>
    </row>
    <row r="3477" spans="1:1" x14ac:dyDescent="0.25">
      <c r="A3477" s="131"/>
    </row>
    <row r="3478" spans="1:1" x14ac:dyDescent="0.25">
      <c r="A3478" s="131"/>
    </row>
    <row r="3479" spans="1:1" x14ac:dyDescent="0.25">
      <c r="A3479" s="131"/>
    </row>
    <row r="3480" spans="1:1" x14ac:dyDescent="0.25">
      <c r="A3480" s="131"/>
    </row>
    <row r="3481" spans="1:1" x14ac:dyDescent="0.25">
      <c r="A3481" s="131"/>
    </row>
    <row r="3482" spans="1:1" x14ac:dyDescent="0.25">
      <c r="A3482" s="131"/>
    </row>
    <row r="3483" spans="1:1" x14ac:dyDescent="0.25">
      <c r="A3483" s="131"/>
    </row>
    <row r="3484" spans="1:1" x14ac:dyDescent="0.25">
      <c r="A3484" s="131"/>
    </row>
    <row r="3485" spans="1:1" x14ac:dyDescent="0.25">
      <c r="A3485" s="131"/>
    </row>
    <row r="3486" spans="1:1" x14ac:dyDescent="0.25">
      <c r="A3486" s="131"/>
    </row>
    <row r="3487" spans="1:1" x14ac:dyDescent="0.25">
      <c r="A3487" s="131"/>
    </row>
    <row r="3488" spans="1:1" x14ac:dyDescent="0.25">
      <c r="A3488" s="131"/>
    </row>
    <row r="3489" spans="1:1" x14ac:dyDescent="0.25">
      <c r="A3489" s="131"/>
    </row>
    <row r="3490" spans="1:1" x14ac:dyDescent="0.25">
      <c r="A3490" s="131"/>
    </row>
    <row r="3491" spans="1:1" x14ac:dyDescent="0.25">
      <c r="A3491" s="131"/>
    </row>
    <row r="3492" spans="1:1" x14ac:dyDescent="0.25">
      <c r="A3492" s="131"/>
    </row>
    <row r="3493" spans="1:1" x14ac:dyDescent="0.25">
      <c r="A3493" s="131"/>
    </row>
    <row r="3494" spans="1:1" x14ac:dyDescent="0.25">
      <c r="A3494" s="131"/>
    </row>
    <row r="3495" spans="1:1" x14ac:dyDescent="0.25">
      <c r="A3495" s="131"/>
    </row>
    <row r="3496" spans="1:1" x14ac:dyDescent="0.25">
      <c r="A3496" s="131"/>
    </row>
    <row r="3497" spans="1:1" x14ac:dyDescent="0.25">
      <c r="A3497" s="131"/>
    </row>
    <row r="3498" spans="1:1" x14ac:dyDescent="0.25">
      <c r="A3498" s="131"/>
    </row>
    <row r="3499" spans="1:1" x14ac:dyDescent="0.25">
      <c r="A3499" s="131"/>
    </row>
    <row r="3500" spans="1:1" x14ac:dyDescent="0.25">
      <c r="A3500" s="131"/>
    </row>
    <row r="3501" spans="1:1" x14ac:dyDescent="0.25">
      <c r="A3501" s="131"/>
    </row>
    <row r="3502" spans="1:1" x14ac:dyDescent="0.25">
      <c r="A3502" s="131"/>
    </row>
    <row r="3503" spans="1:1" x14ac:dyDescent="0.25">
      <c r="A3503" s="131"/>
    </row>
    <row r="3504" spans="1:1" x14ac:dyDescent="0.25">
      <c r="A3504" s="131"/>
    </row>
    <row r="3505" spans="1:1" x14ac:dyDescent="0.25">
      <c r="A3505" s="131"/>
    </row>
    <row r="3506" spans="1:1" x14ac:dyDescent="0.25">
      <c r="A3506" s="131"/>
    </row>
    <row r="3507" spans="1:1" x14ac:dyDescent="0.25">
      <c r="A3507" s="131"/>
    </row>
    <row r="3508" spans="1:1" x14ac:dyDescent="0.25">
      <c r="A3508" s="131"/>
    </row>
    <row r="3509" spans="1:1" x14ac:dyDescent="0.25">
      <c r="A3509" s="131"/>
    </row>
    <row r="3510" spans="1:1" x14ac:dyDescent="0.25">
      <c r="A3510" s="131"/>
    </row>
    <row r="3511" spans="1:1" x14ac:dyDescent="0.25">
      <c r="A3511" s="131"/>
    </row>
    <row r="3512" spans="1:1" x14ac:dyDescent="0.25">
      <c r="A3512" s="131"/>
    </row>
    <row r="3513" spans="1:1" x14ac:dyDescent="0.25">
      <c r="A3513" s="131"/>
    </row>
    <row r="3514" spans="1:1" x14ac:dyDescent="0.25">
      <c r="A3514" s="131"/>
    </row>
    <row r="3515" spans="1:1" x14ac:dyDescent="0.25">
      <c r="A3515" s="131"/>
    </row>
    <row r="3516" spans="1:1" x14ac:dyDescent="0.25">
      <c r="A3516" s="131"/>
    </row>
    <row r="3517" spans="1:1" x14ac:dyDescent="0.25">
      <c r="A3517" s="131"/>
    </row>
    <row r="3518" spans="1:1" x14ac:dyDescent="0.25">
      <c r="A3518" s="131"/>
    </row>
    <row r="3519" spans="1:1" x14ac:dyDescent="0.25">
      <c r="A3519" s="131"/>
    </row>
    <row r="3520" spans="1:1" x14ac:dyDescent="0.25">
      <c r="A3520" s="131"/>
    </row>
    <row r="3521" spans="1:1" x14ac:dyDescent="0.25">
      <c r="A3521" s="131"/>
    </row>
    <row r="3522" spans="1:1" x14ac:dyDescent="0.25">
      <c r="A3522" s="131"/>
    </row>
    <row r="3523" spans="1:1" x14ac:dyDescent="0.25">
      <c r="A3523" s="131"/>
    </row>
    <row r="3524" spans="1:1" x14ac:dyDescent="0.25">
      <c r="A3524" s="131"/>
    </row>
    <row r="3525" spans="1:1" x14ac:dyDescent="0.25">
      <c r="A3525" s="131"/>
    </row>
    <row r="3526" spans="1:1" x14ac:dyDescent="0.25">
      <c r="A3526" s="131"/>
    </row>
    <row r="3527" spans="1:1" x14ac:dyDescent="0.25">
      <c r="A3527" s="131"/>
    </row>
    <row r="3528" spans="1:1" x14ac:dyDescent="0.25">
      <c r="A3528" s="131"/>
    </row>
    <row r="3529" spans="1:1" x14ac:dyDescent="0.25">
      <c r="A3529" s="131"/>
    </row>
    <row r="3530" spans="1:1" x14ac:dyDescent="0.25">
      <c r="A3530" s="131"/>
    </row>
    <row r="3531" spans="1:1" x14ac:dyDescent="0.25">
      <c r="A3531" s="131"/>
    </row>
    <row r="3532" spans="1:1" x14ac:dyDescent="0.25">
      <c r="A3532" s="131"/>
    </row>
    <row r="3533" spans="1:1" x14ac:dyDescent="0.25">
      <c r="A3533" s="131"/>
    </row>
    <row r="3534" spans="1:1" x14ac:dyDescent="0.25">
      <c r="A3534" s="131"/>
    </row>
    <row r="3535" spans="1:1" x14ac:dyDescent="0.25">
      <c r="A3535" s="131"/>
    </row>
    <row r="3536" spans="1:1" x14ac:dyDescent="0.25">
      <c r="A3536" s="131"/>
    </row>
    <row r="3537" spans="1:1" x14ac:dyDescent="0.25">
      <c r="A3537" s="131"/>
    </row>
    <row r="3538" spans="1:1" x14ac:dyDescent="0.25">
      <c r="A3538" s="131"/>
    </row>
    <row r="3539" spans="1:1" x14ac:dyDescent="0.25">
      <c r="A3539" s="131"/>
    </row>
    <row r="3540" spans="1:1" x14ac:dyDescent="0.25">
      <c r="A3540" s="131"/>
    </row>
    <row r="3541" spans="1:1" x14ac:dyDescent="0.25">
      <c r="A3541" s="131"/>
    </row>
    <row r="3542" spans="1:1" x14ac:dyDescent="0.25">
      <c r="A3542" s="131"/>
    </row>
    <row r="3543" spans="1:1" x14ac:dyDescent="0.25">
      <c r="A3543" s="131"/>
    </row>
    <row r="3544" spans="1:1" x14ac:dyDescent="0.25">
      <c r="A3544" s="131"/>
    </row>
    <row r="3545" spans="1:1" x14ac:dyDescent="0.25">
      <c r="A3545" s="131"/>
    </row>
    <row r="3546" spans="1:1" x14ac:dyDescent="0.25">
      <c r="A3546" s="131"/>
    </row>
    <row r="3547" spans="1:1" x14ac:dyDescent="0.25">
      <c r="A3547" s="131"/>
    </row>
    <row r="3548" spans="1:1" x14ac:dyDescent="0.25">
      <c r="A3548" s="131"/>
    </row>
    <row r="3549" spans="1:1" x14ac:dyDescent="0.25">
      <c r="A3549" s="131"/>
    </row>
    <row r="3550" spans="1:1" x14ac:dyDescent="0.25">
      <c r="A3550" s="131"/>
    </row>
    <row r="3551" spans="1:1" x14ac:dyDescent="0.25">
      <c r="A3551" s="131"/>
    </row>
    <row r="3552" spans="1:1" x14ac:dyDescent="0.25">
      <c r="A3552" s="131"/>
    </row>
    <row r="3553" spans="1:1" x14ac:dyDescent="0.25">
      <c r="A3553" s="131"/>
    </row>
    <row r="3554" spans="1:1" x14ac:dyDescent="0.25">
      <c r="A3554" s="131"/>
    </row>
    <row r="3555" spans="1:1" x14ac:dyDescent="0.25">
      <c r="A3555" s="131"/>
    </row>
    <row r="3556" spans="1:1" x14ac:dyDescent="0.25">
      <c r="A3556" s="131"/>
    </row>
    <row r="3557" spans="1:1" x14ac:dyDescent="0.25">
      <c r="A3557" s="131"/>
    </row>
    <row r="3558" spans="1:1" x14ac:dyDescent="0.25">
      <c r="A3558" s="131"/>
    </row>
    <row r="3559" spans="1:1" x14ac:dyDescent="0.25">
      <c r="A3559" s="131"/>
    </row>
    <row r="3560" spans="1:1" x14ac:dyDescent="0.25">
      <c r="A3560" s="131"/>
    </row>
    <row r="3561" spans="1:1" x14ac:dyDescent="0.25">
      <c r="A3561" s="131"/>
    </row>
    <row r="3562" spans="1:1" x14ac:dyDescent="0.25">
      <c r="A3562" s="131"/>
    </row>
    <row r="3563" spans="1:1" x14ac:dyDescent="0.25">
      <c r="A3563" s="131"/>
    </row>
    <row r="3564" spans="1:1" x14ac:dyDescent="0.25">
      <c r="A3564" s="131"/>
    </row>
    <row r="3565" spans="1:1" x14ac:dyDescent="0.25">
      <c r="A3565" s="131"/>
    </row>
    <row r="3566" spans="1:1" x14ac:dyDescent="0.25">
      <c r="A3566" s="131"/>
    </row>
    <row r="3567" spans="1:1" x14ac:dyDescent="0.25">
      <c r="A3567" s="131"/>
    </row>
    <row r="3568" spans="1:1" x14ac:dyDescent="0.25">
      <c r="A3568" s="131"/>
    </row>
    <row r="3569" spans="1:1" x14ac:dyDescent="0.25">
      <c r="A3569" s="131"/>
    </row>
    <row r="3570" spans="1:1" x14ac:dyDescent="0.25">
      <c r="A3570" s="131"/>
    </row>
    <row r="3571" spans="1:1" x14ac:dyDescent="0.25">
      <c r="A3571" s="131"/>
    </row>
    <row r="3572" spans="1:1" x14ac:dyDescent="0.25">
      <c r="A3572" s="131"/>
    </row>
    <row r="3573" spans="1:1" x14ac:dyDescent="0.25">
      <c r="A3573" s="131"/>
    </row>
    <row r="3574" spans="1:1" x14ac:dyDescent="0.25">
      <c r="A3574" s="131"/>
    </row>
    <row r="3575" spans="1:1" x14ac:dyDescent="0.25">
      <c r="A3575" s="131"/>
    </row>
    <row r="3576" spans="1:1" x14ac:dyDescent="0.25">
      <c r="A3576" s="131"/>
    </row>
    <row r="3577" spans="1:1" x14ac:dyDescent="0.25">
      <c r="A3577" s="131"/>
    </row>
    <row r="3578" spans="1:1" x14ac:dyDescent="0.25">
      <c r="A3578" s="131"/>
    </row>
    <row r="3579" spans="1:1" x14ac:dyDescent="0.25">
      <c r="A3579" s="131"/>
    </row>
    <row r="3580" spans="1:1" x14ac:dyDescent="0.25">
      <c r="A3580" s="131"/>
    </row>
    <row r="3581" spans="1:1" x14ac:dyDescent="0.25">
      <c r="A3581" s="131"/>
    </row>
    <row r="3582" spans="1:1" x14ac:dyDescent="0.25">
      <c r="A3582" s="131"/>
    </row>
    <row r="3583" spans="1:1" x14ac:dyDescent="0.25">
      <c r="A3583" s="131"/>
    </row>
    <row r="3584" spans="1:1" x14ac:dyDescent="0.25">
      <c r="A3584" s="131"/>
    </row>
    <row r="3585" spans="1:1" x14ac:dyDescent="0.25">
      <c r="A3585" s="131"/>
    </row>
    <row r="3586" spans="1:1" x14ac:dyDescent="0.25">
      <c r="A3586" s="131"/>
    </row>
    <row r="3587" spans="1:1" x14ac:dyDescent="0.25">
      <c r="A3587" s="131"/>
    </row>
    <row r="3588" spans="1:1" x14ac:dyDescent="0.25">
      <c r="A3588" s="131"/>
    </row>
    <row r="3589" spans="1:1" x14ac:dyDescent="0.25">
      <c r="A3589" s="131"/>
    </row>
    <row r="3590" spans="1:1" x14ac:dyDescent="0.25">
      <c r="A3590" s="131"/>
    </row>
    <row r="3591" spans="1:1" x14ac:dyDescent="0.25">
      <c r="A3591" s="131"/>
    </row>
    <row r="3592" spans="1:1" x14ac:dyDescent="0.25">
      <c r="A3592" s="131"/>
    </row>
    <row r="3593" spans="1:1" x14ac:dyDescent="0.25">
      <c r="A3593" s="131"/>
    </row>
    <row r="3594" spans="1:1" x14ac:dyDescent="0.25">
      <c r="A3594" s="131"/>
    </row>
    <row r="3595" spans="1:1" x14ac:dyDescent="0.25">
      <c r="A3595" s="131"/>
    </row>
    <row r="3596" spans="1:1" x14ac:dyDescent="0.25">
      <c r="A3596" s="131"/>
    </row>
    <row r="3597" spans="1:1" x14ac:dyDescent="0.25">
      <c r="A3597" s="131"/>
    </row>
    <row r="3598" spans="1:1" x14ac:dyDescent="0.25">
      <c r="A3598" s="131"/>
    </row>
    <row r="3599" spans="1:1" x14ac:dyDescent="0.25">
      <c r="A3599" s="131"/>
    </row>
    <row r="3600" spans="1:1" x14ac:dyDescent="0.25">
      <c r="A3600" s="131"/>
    </row>
    <row r="3601" spans="1:1" x14ac:dyDescent="0.25">
      <c r="A3601" s="131"/>
    </row>
    <row r="3602" spans="1:1" x14ac:dyDescent="0.25">
      <c r="A3602" s="131"/>
    </row>
    <row r="3603" spans="1:1" x14ac:dyDescent="0.25">
      <c r="A3603" s="131"/>
    </row>
    <row r="3604" spans="1:1" x14ac:dyDescent="0.25">
      <c r="A3604" s="131"/>
    </row>
    <row r="3605" spans="1:1" x14ac:dyDescent="0.25">
      <c r="A3605" s="131"/>
    </row>
    <row r="3606" spans="1:1" x14ac:dyDescent="0.25">
      <c r="A3606" s="131"/>
    </row>
    <row r="3607" spans="1:1" x14ac:dyDescent="0.25">
      <c r="A3607" s="131"/>
    </row>
    <row r="3608" spans="1:1" x14ac:dyDescent="0.25">
      <c r="A3608" s="131"/>
    </row>
    <row r="3609" spans="1:1" x14ac:dyDescent="0.25">
      <c r="A3609" s="131"/>
    </row>
    <row r="3610" spans="1:1" x14ac:dyDescent="0.25">
      <c r="A3610" s="131"/>
    </row>
    <row r="3611" spans="1:1" x14ac:dyDescent="0.25">
      <c r="A3611" s="131"/>
    </row>
    <row r="3612" spans="1:1" x14ac:dyDescent="0.25">
      <c r="A3612" s="131"/>
    </row>
    <row r="3613" spans="1:1" x14ac:dyDescent="0.25">
      <c r="A3613" s="131"/>
    </row>
    <row r="3614" spans="1:1" x14ac:dyDescent="0.25">
      <c r="A3614" s="131"/>
    </row>
    <row r="3615" spans="1:1" x14ac:dyDescent="0.25">
      <c r="A3615" s="131"/>
    </row>
    <row r="3616" spans="1:1" x14ac:dyDescent="0.25">
      <c r="A3616" s="131"/>
    </row>
    <row r="3617" spans="1:1" x14ac:dyDescent="0.25">
      <c r="A3617" s="131"/>
    </row>
    <row r="3618" spans="1:1" x14ac:dyDescent="0.25">
      <c r="A3618" s="131"/>
    </row>
    <row r="3619" spans="1:1" x14ac:dyDescent="0.25">
      <c r="A3619" s="131"/>
    </row>
    <row r="3620" spans="1:1" x14ac:dyDescent="0.25">
      <c r="A3620" s="131"/>
    </row>
    <row r="3621" spans="1:1" x14ac:dyDescent="0.25">
      <c r="A3621" s="131"/>
    </row>
    <row r="3622" spans="1:1" x14ac:dyDescent="0.25">
      <c r="A3622" s="131"/>
    </row>
    <row r="3623" spans="1:1" x14ac:dyDescent="0.25">
      <c r="A3623" s="131"/>
    </row>
    <row r="3624" spans="1:1" x14ac:dyDescent="0.25">
      <c r="A3624" s="131"/>
    </row>
    <row r="3625" spans="1:1" x14ac:dyDescent="0.25">
      <c r="A3625" s="131"/>
    </row>
    <row r="3626" spans="1:1" x14ac:dyDescent="0.25">
      <c r="A3626" s="131"/>
    </row>
    <row r="3627" spans="1:1" x14ac:dyDescent="0.25">
      <c r="A3627" s="131"/>
    </row>
    <row r="3628" spans="1:1" x14ac:dyDescent="0.25">
      <c r="A3628" s="131"/>
    </row>
    <row r="3629" spans="1:1" x14ac:dyDescent="0.25">
      <c r="A3629" s="131"/>
    </row>
    <row r="3630" spans="1:1" x14ac:dyDescent="0.25">
      <c r="A3630" s="131"/>
    </row>
    <row r="3631" spans="1:1" x14ac:dyDescent="0.25">
      <c r="A3631" s="131"/>
    </row>
    <row r="3632" spans="1:1" x14ac:dyDescent="0.25">
      <c r="A3632" s="131"/>
    </row>
    <row r="3633" spans="1:1" x14ac:dyDescent="0.25">
      <c r="A3633" s="131"/>
    </row>
    <row r="3634" spans="1:1" x14ac:dyDescent="0.25">
      <c r="A3634" s="131"/>
    </row>
    <row r="3635" spans="1:1" x14ac:dyDescent="0.25">
      <c r="A3635" s="131"/>
    </row>
    <row r="3636" spans="1:1" x14ac:dyDescent="0.25">
      <c r="A3636" s="131"/>
    </row>
    <row r="3637" spans="1:1" x14ac:dyDescent="0.25">
      <c r="A3637" s="131"/>
    </row>
    <row r="3638" spans="1:1" x14ac:dyDescent="0.25">
      <c r="A3638" s="131"/>
    </row>
    <row r="3639" spans="1:1" x14ac:dyDescent="0.25">
      <c r="A3639" s="131"/>
    </row>
    <row r="3640" spans="1:1" x14ac:dyDescent="0.25">
      <c r="A3640" s="131"/>
    </row>
    <row r="3641" spans="1:1" x14ac:dyDescent="0.25">
      <c r="A3641" s="131"/>
    </row>
    <row r="3642" spans="1:1" x14ac:dyDescent="0.25">
      <c r="A3642" s="131"/>
    </row>
    <row r="3643" spans="1:1" x14ac:dyDescent="0.25">
      <c r="A3643" s="131"/>
    </row>
    <row r="3644" spans="1:1" x14ac:dyDescent="0.25">
      <c r="A3644" s="131"/>
    </row>
    <row r="3645" spans="1:1" x14ac:dyDescent="0.25">
      <c r="A3645" s="131"/>
    </row>
    <row r="3646" spans="1:1" x14ac:dyDescent="0.25">
      <c r="A3646" s="131"/>
    </row>
    <row r="3647" spans="1:1" x14ac:dyDescent="0.25">
      <c r="A3647" s="131"/>
    </row>
    <row r="3648" spans="1:1" x14ac:dyDescent="0.25">
      <c r="A3648" s="131"/>
    </row>
    <row r="3649" spans="1:1" x14ac:dyDescent="0.25">
      <c r="A3649" s="131"/>
    </row>
    <row r="3650" spans="1:1" x14ac:dyDescent="0.25">
      <c r="A3650" s="131"/>
    </row>
    <row r="3651" spans="1:1" x14ac:dyDescent="0.25">
      <c r="A3651" s="131"/>
    </row>
    <row r="3652" spans="1:1" x14ac:dyDescent="0.25">
      <c r="A3652" s="131"/>
    </row>
    <row r="3653" spans="1:1" x14ac:dyDescent="0.25">
      <c r="A3653" s="131"/>
    </row>
    <row r="3654" spans="1:1" x14ac:dyDescent="0.25">
      <c r="A3654" s="131"/>
    </row>
    <row r="3655" spans="1:1" x14ac:dyDescent="0.25">
      <c r="A3655" s="131"/>
    </row>
    <row r="3656" spans="1:1" x14ac:dyDescent="0.25">
      <c r="A3656" s="131"/>
    </row>
    <row r="3657" spans="1:1" x14ac:dyDescent="0.25">
      <c r="A3657" s="131"/>
    </row>
    <row r="3658" spans="1:1" x14ac:dyDescent="0.25">
      <c r="A3658" s="131"/>
    </row>
    <row r="3659" spans="1:1" x14ac:dyDescent="0.25">
      <c r="A3659" s="131"/>
    </row>
    <row r="3660" spans="1:1" x14ac:dyDescent="0.25">
      <c r="A3660" s="131"/>
    </row>
    <row r="3661" spans="1:1" x14ac:dyDescent="0.25">
      <c r="A3661" s="131"/>
    </row>
    <row r="3662" spans="1:1" x14ac:dyDescent="0.25">
      <c r="A3662" s="131"/>
    </row>
    <row r="3663" spans="1:1" x14ac:dyDescent="0.25">
      <c r="A3663" s="131"/>
    </row>
    <row r="3664" spans="1:1" x14ac:dyDescent="0.25">
      <c r="A3664" s="131"/>
    </row>
    <row r="3665" spans="1:1" x14ac:dyDescent="0.25">
      <c r="A3665" s="131"/>
    </row>
    <row r="3666" spans="1:1" x14ac:dyDescent="0.25">
      <c r="A3666" s="131"/>
    </row>
    <row r="3667" spans="1:1" x14ac:dyDescent="0.25">
      <c r="A3667" s="131"/>
    </row>
    <row r="3668" spans="1:1" x14ac:dyDescent="0.25">
      <c r="A3668" s="131"/>
    </row>
    <row r="3669" spans="1:1" x14ac:dyDescent="0.25">
      <c r="A3669" s="131"/>
    </row>
    <row r="3670" spans="1:1" x14ac:dyDescent="0.25">
      <c r="A3670" s="131"/>
    </row>
    <row r="3671" spans="1:1" x14ac:dyDescent="0.25">
      <c r="A3671" s="131"/>
    </row>
    <row r="3672" spans="1:1" x14ac:dyDescent="0.25">
      <c r="A3672" s="131"/>
    </row>
    <row r="3673" spans="1:1" x14ac:dyDescent="0.25">
      <c r="A3673" s="131"/>
    </row>
    <row r="3674" spans="1:1" x14ac:dyDescent="0.25">
      <c r="A3674" s="131"/>
    </row>
    <row r="3675" spans="1:1" x14ac:dyDescent="0.25">
      <c r="A3675" s="131"/>
    </row>
    <row r="3676" spans="1:1" x14ac:dyDescent="0.25">
      <c r="A3676" s="131"/>
    </row>
    <row r="3677" spans="1:1" x14ac:dyDescent="0.25">
      <c r="A3677" s="131"/>
    </row>
    <row r="3678" spans="1:1" x14ac:dyDescent="0.25">
      <c r="A3678" s="131"/>
    </row>
    <row r="3679" spans="1:1" x14ac:dyDescent="0.25">
      <c r="A3679" s="131"/>
    </row>
    <row r="3680" spans="1:1" x14ac:dyDescent="0.25">
      <c r="A3680" s="131"/>
    </row>
    <row r="3681" spans="1:1" x14ac:dyDescent="0.25">
      <c r="A3681" s="131"/>
    </row>
    <row r="3682" spans="1:1" x14ac:dyDescent="0.25">
      <c r="A3682" s="131"/>
    </row>
    <row r="3683" spans="1:1" x14ac:dyDescent="0.25">
      <c r="A3683" s="131"/>
    </row>
    <row r="3684" spans="1:1" x14ac:dyDescent="0.25">
      <c r="A3684" s="131"/>
    </row>
    <row r="3685" spans="1:1" x14ac:dyDescent="0.25">
      <c r="A3685" s="131"/>
    </row>
    <row r="3686" spans="1:1" x14ac:dyDescent="0.25">
      <c r="A3686" s="131"/>
    </row>
    <row r="3687" spans="1:1" x14ac:dyDescent="0.25">
      <c r="A3687" s="131"/>
    </row>
    <row r="3688" spans="1:1" x14ac:dyDescent="0.25">
      <c r="A3688" s="131"/>
    </row>
    <row r="3689" spans="1:1" x14ac:dyDescent="0.25">
      <c r="A3689" s="131"/>
    </row>
    <row r="3690" spans="1:1" x14ac:dyDescent="0.25">
      <c r="A3690" s="131"/>
    </row>
    <row r="3691" spans="1:1" x14ac:dyDescent="0.25">
      <c r="A3691" s="131"/>
    </row>
    <row r="3692" spans="1:1" x14ac:dyDescent="0.25">
      <c r="A3692" s="131"/>
    </row>
    <row r="3693" spans="1:1" x14ac:dyDescent="0.25">
      <c r="A3693" s="131"/>
    </row>
    <row r="3694" spans="1:1" x14ac:dyDescent="0.25">
      <c r="A3694" s="131"/>
    </row>
    <row r="3695" spans="1:1" x14ac:dyDescent="0.25">
      <c r="A3695" s="131"/>
    </row>
    <row r="3696" spans="1:1" x14ac:dyDescent="0.25">
      <c r="A3696" s="131"/>
    </row>
    <row r="3697" spans="1:1" x14ac:dyDescent="0.25">
      <c r="A3697" s="131"/>
    </row>
    <row r="3698" spans="1:1" x14ac:dyDescent="0.25">
      <c r="A3698" s="131"/>
    </row>
    <row r="3699" spans="1:1" x14ac:dyDescent="0.25">
      <c r="A3699" s="131"/>
    </row>
    <row r="3700" spans="1:1" x14ac:dyDescent="0.25">
      <c r="A3700" s="131"/>
    </row>
    <row r="3701" spans="1:1" x14ac:dyDescent="0.25">
      <c r="A3701" s="131"/>
    </row>
    <row r="3702" spans="1:1" x14ac:dyDescent="0.25">
      <c r="A3702" s="131"/>
    </row>
    <row r="3703" spans="1:1" x14ac:dyDescent="0.25">
      <c r="A3703" s="131"/>
    </row>
    <row r="3704" spans="1:1" x14ac:dyDescent="0.25">
      <c r="A3704" s="131"/>
    </row>
    <row r="3705" spans="1:1" x14ac:dyDescent="0.25">
      <c r="A3705" s="131"/>
    </row>
    <row r="3706" spans="1:1" x14ac:dyDescent="0.25">
      <c r="A3706" s="131"/>
    </row>
    <row r="3707" spans="1:1" x14ac:dyDescent="0.25">
      <c r="A3707" s="131"/>
    </row>
    <row r="3708" spans="1:1" x14ac:dyDescent="0.25">
      <c r="A3708" s="131"/>
    </row>
    <row r="3709" spans="1:1" x14ac:dyDescent="0.25">
      <c r="A3709" s="131"/>
    </row>
    <row r="3710" spans="1:1" x14ac:dyDescent="0.25">
      <c r="A3710" s="131"/>
    </row>
    <row r="3711" spans="1:1" x14ac:dyDescent="0.25">
      <c r="A3711" s="131"/>
    </row>
    <row r="3712" spans="1:1" x14ac:dyDescent="0.25">
      <c r="A3712" s="131"/>
    </row>
    <row r="3713" spans="1:1" x14ac:dyDescent="0.25">
      <c r="A3713" s="131"/>
    </row>
    <row r="3714" spans="1:1" x14ac:dyDescent="0.25">
      <c r="A3714" s="131"/>
    </row>
    <row r="3715" spans="1:1" x14ac:dyDescent="0.25">
      <c r="A3715" s="131"/>
    </row>
    <row r="3716" spans="1:1" x14ac:dyDescent="0.25">
      <c r="A3716" s="131"/>
    </row>
    <row r="3717" spans="1:1" x14ac:dyDescent="0.25">
      <c r="A3717" s="131"/>
    </row>
    <row r="3718" spans="1:1" x14ac:dyDescent="0.25">
      <c r="A3718" s="131"/>
    </row>
    <row r="3719" spans="1:1" x14ac:dyDescent="0.25">
      <c r="A3719" s="131"/>
    </row>
    <row r="3720" spans="1:1" x14ac:dyDescent="0.25">
      <c r="A3720" s="131"/>
    </row>
    <row r="3721" spans="1:1" x14ac:dyDescent="0.25">
      <c r="A3721" s="131"/>
    </row>
    <row r="3722" spans="1:1" x14ac:dyDescent="0.25">
      <c r="A3722" s="131"/>
    </row>
    <row r="3723" spans="1:1" x14ac:dyDescent="0.25">
      <c r="A3723" s="131"/>
    </row>
    <row r="3724" spans="1:1" x14ac:dyDescent="0.25">
      <c r="A3724" s="131"/>
    </row>
    <row r="3725" spans="1:1" x14ac:dyDescent="0.25">
      <c r="A3725" s="131"/>
    </row>
    <row r="3726" spans="1:1" x14ac:dyDescent="0.25">
      <c r="A3726" s="131"/>
    </row>
    <row r="3727" spans="1:1" x14ac:dyDescent="0.25">
      <c r="A3727" s="131"/>
    </row>
    <row r="3728" spans="1:1" x14ac:dyDescent="0.25">
      <c r="A3728" s="131"/>
    </row>
    <row r="3729" spans="1:1" x14ac:dyDescent="0.25">
      <c r="A3729" s="131"/>
    </row>
    <row r="3730" spans="1:1" x14ac:dyDescent="0.25">
      <c r="A3730" s="131"/>
    </row>
    <row r="3731" spans="1:1" x14ac:dyDescent="0.25">
      <c r="A3731" s="131"/>
    </row>
    <row r="3732" spans="1:1" x14ac:dyDescent="0.25">
      <c r="A3732" s="131"/>
    </row>
    <row r="3733" spans="1:1" x14ac:dyDescent="0.25">
      <c r="A3733" s="131"/>
    </row>
    <row r="3734" spans="1:1" x14ac:dyDescent="0.25">
      <c r="A3734" s="131"/>
    </row>
    <row r="3735" spans="1:1" x14ac:dyDescent="0.25">
      <c r="A3735" s="131"/>
    </row>
    <row r="3736" spans="1:1" x14ac:dyDescent="0.25">
      <c r="A3736" s="131"/>
    </row>
    <row r="3737" spans="1:1" x14ac:dyDescent="0.25">
      <c r="A3737" s="131"/>
    </row>
    <row r="3738" spans="1:1" x14ac:dyDescent="0.25">
      <c r="A3738" s="131"/>
    </row>
    <row r="3739" spans="1:1" x14ac:dyDescent="0.25">
      <c r="A3739" s="131"/>
    </row>
    <row r="3740" spans="1:1" x14ac:dyDescent="0.25">
      <c r="A3740" s="131"/>
    </row>
    <row r="3741" spans="1:1" x14ac:dyDescent="0.25">
      <c r="A3741" s="131"/>
    </row>
    <row r="3742" spans="1:1" x14ac:dyDescent="0.25">
      <c r="A3742" s="131"/>
    </row>
    <row r="3743" spans="1:1" x14ac:dyDescent="0.25">
      <c r="A3743" s="131"/>
    </row>
    <row r="3744" spans="1:1" x14ac:dyDescent="0.25">
      <c r="A3744" s="131"/>
    </row>
    <row r="3745" spans="1:1" x14ac:dyDescent="0.25">
      <c r="A3745" s="131"/>
    </row>
    <row r="3746" spans="1:1" x14ac:dyDescent="0.25">
      <c r="A3746" s="131"/>
    </row>
    <row r="3747" spans="1:1" x14ac:dyDescent="0.25">
      <c r="A3747" s="131"/>
    </row>
    <row r="3748" spans="1:1" x14ac:dyDescent="0.25">
      <c r="A3748" s="131"/>
    </row>
    <row r="3749" spans="1:1" x14ac:dyDescent="0.25">
      <c r="A3749" s="131"/>
    </row>
    <row r="3750" spans="1:1" x14ac:dyDescent="0.25">
      <c r="A3750" s="131"/>
    </row>
    <row r="3751" spans="1:1" x14ac:dyDescent="0.25">
      <c r="A3751" s="131"/>
    </row>
    <row r="3752" spans="1:1" x14ac:dyDescent="0.25">
      <c r="A3752" s="131"/>
    </row>
    <row r="3753" spans="1:1" x14ac:dyDescent="0.25">
      <c r="A3753" s="131"/>
    </row>
    <row r="3754" spans="1:1" x14ac:dyDescent="0.25">
      <c r="A3754" s="131"/>
    </row>
    <row r="3755" spans="1:1" x14ac:dyDescent="0.25">
      <c r="A3755" s="131"/>
    </row>
    <row r="3756" spans="1:1" x14ac:dyDescent="0.25">
      <c r="A3756" s="131"/>
    </row>
    <row r="3757" spans="1:1" x14ac:dyDescent="0.25">
      <c r="A3757" s="131"/>
    </row>
    <row r="3758" spans="1:1" x14ac:dyDescent="0.25">
      <c r="A3758" s="131"/>
    </row>
    <row r="3759" spans="1:1" x14ac:dyDescent="0.25">
      <c r="A3759" s="131"/>
    </row>
    <row r="3760" spans="1:1" x14ac:dyDescent="0.25">
      <c r="A3760" s="131"/>
    </row>
    <row r="3761" spans="1:1" x14ac:dyDescent="0.25">
      <c r="A3761" s="131"/>
    </row>
    <row r="3762" spans="1:1" x14ac:dyDescent="0.25">
      <c r="A3762" s="131"/>
    </row>
    <row r="3763" spans="1:1" x14ac:dyDescent="0.25">
      <c r="A3763" s="131"/>
    </row>
    <row r="3764" spans="1:1" x14ac:dyDescent="0.25">
      <c r="A3764" s="131"/>
    </row>
    <row r="3765" spans="1:1" x14ac:dyDescent="0.25">
      <c r="A3765" s="131"/>
    </row>
    <row r="3766" spans="1:1" x14ac:dyDescent="0.25">
      <c r="A3766" s="131"/>
    </row>
    <row r="3767" spans="1:1" x14ac:dyDescent="0.25">
      <c r="A3767" s="131"/>
    </row>
    <row r="3768" spans="1:1" x14ac:dyDescent="0.25">
      <c r="A3768" s="131"/>
    </row>
    <row r="3769" spans="1:1" x14ac:dyDescent="0.25">
      <c r="A3769" s="131"/>
    </row>
    <row r="3770" spans="1:1" x14ac:dyDescent="0.25">
      <c r="A3770" s="131"/>
    </row>
    <row r="3771" spans="1:1" x14ac:dyDescent="0.25">
      <c r="A3771" s="131"/>
    </row>
    <row r="3772" spans="1:1" x14ac:dyDescent="0.25">
      <c r="A3772" s="131"/>
    </row>
    <row r="3773" spans="1:1" x14ac:dyDescent="0.25">
      <c r="A3773" s="131"/>
    </row>
    <row r="3774" spans="1:1" x14ac:dyDescent="0.25">
      <c r="A3774" s="131"/>
    </row>
    <row r="3775" spans="1:1" x14ac:dyDescent="0.25">
      <c r="A3775" s="131"/>
    </row>
    <row r="3776" spans="1:1" x14ac:dyDescent="0.25">
      <c r="A3776" s="131"/>
    </row>
    <row r="3777" spans="1:1" x14ac:dyDescent="0.25">
      <c r="A3777" s="131"/>
    </row>
    <row r="3778" spans="1:1" x14ac:dyDescent="0.25">
      <c r="A3778" s="131"/>
    </row>
    <row r="3779" spans="1:1" x14ac:dyDescent="0.25">
      <c r="A3779" s="131"/>
    </row>
    <row r="3780" spans="1:1" x14ac:dyDescent="0.25">
      <c r="A3780" s="131"/>
    </row>
    <row r="3781" spans="1:1" x14ac:dyDescent="0.25">
      <c r="A3781" s="131"/>
    </row>
    <row r="3782" spans="1:1" x14ac:dyDescent="0.25">
      <c r="A3782" s="131"/>
    </row>
    <row r="3783" spans="1:1" x14ac:dyDescent="0.25">
      <c r="A3783" s="131"/>
    </row>
    <row r="3784" spans="1:1" x14ac:dyDescent="0.25">
      <c r="A3784" s="131"/>
    </row>
    <row r="3785" spans="1:1" x14ac:dyDescent="0.25">
      <c r="A3785" s="131"/>
    </row>
    <row r="3786" spans="1:1" x14ac:dyDescent="0.25">
      <c r="A3786" s="131"/>
    </row>
    <row r="3787" spans="1:1" x14ac:dyDescent="0.25">
      <c r="A3787" s="131"/>
    </row>
    <row r="3788" spans="1:1" x14ac:dyDescent="0.25">
      <c r="A3788" s="131"/>
    </row>
    <row r="3789" spans="1:1" x14ac:dyDescent="0.25">
      <c r="A3789" s="131"/>
    </row>
    <row r="3790" spans="1:1" x14ac:dyDescent="0.25">
      <c r="A3790" s="131"/>
    </row>
    <row r="3791" spans="1:1" x14ac:dyDescent="0.25">
      <c r="A3791" s="131"/>
    </row>
    <row r="3792" spans="1:1" x14ac:dyDescent="0.25">
      <c r="A3792" s="131"/>
    </row>
    <row r="3793" spans="1:1" x14ac:dyDescent="0.25">
      <c r="A3793" s="131"/>
    </row>
    <row r="3794" spans="1:1" x14ac:dyDescent="0.25">
      <c r="A3794" s="131"/>
    </row>
    <row r="3795" spans="1:1" x14ac:dyDescent="0.25">
      <c r="A3795" s="131"/>
    </row>
    <row r="3796" spans="1:1" x14ac:dyDescent="0.25">
      <c r="A3796" s="131"/>
    </row>
    <row r="3797" spans="1:1" x14ac:dyDescent="0.25">
      <c r="A3797" s="131"/>
    </row>
    <row r="3798" spans="1:1" x14ac:dyDescent="0.25">
      <c r="A3798" s="131"/>
    </row>
    <row r="3799" spans="1:1" x14ac:dyDescent="0.25">
      <c r="A3799" s="131"/>
    </row>
    <row r="3800" spans="1:1" x14ac:dyDescent="0.25">
      <c r="A3800" s="131"/>
    </row>
    <row r="3801" spans="1:1" x14ac:dyDescent="0.25">
      <c r="A3801" s="131"/>
    </row>
    <row r="3802" spans="1:1" x14ac:dyDescent="0.25">
      <c r="A3802" s="131"/>
    </row>
    <row r="3803" spans="1:1" x14ac:dyDescent="0.25">
      <c r="A3803" s="131"/>
    </row>
    <row r="3804" spans="1:1" x14ac:dyDescent="0.25">
      <c r="A3804" s="131"/>
    </row>
    <row r="3805" spans="1:1" x14ac:dyDescent="0.25">
      <c r="A3805" s="131"/>
    </row>
    <row r="3806" spans="1:1" x14ac:dyDescent="0.25">
      <c r="A3806" s="131"/>
    </row>
    <row r="3807" spans="1:1" x14ac:dyDescent="0.25">
      <c r="A3807" s="131"/>
    </row>
    <row r="3808" spans="1:1" x14ac:dyDescent="0.25">
      <c r="A3808" s="131"/>
    </row>
    <row r="3809" spans="1:1" x14ac:dyDescent="0.25">
      <c r="A3809" s="131"/>
    </row>
    <row r="3810" spans="1:1" x14ac:dyDescent="0.25">
      <c r="A3810" s="131"/>
    </row>
    <row r="3811" spans="1:1" x14ac:dyDescent="0.25">
      <c r="A3811" s="131"/>
    </row>
    <row r="3812" spans="1:1" x14ac:dyDescent="0.25">
      <c r="A3812" s="131"/>
    </row>
    <row r="3813" spans="1:1" x14ac:dyDescent="0.25">
      <c r="A3813" s="131"/>
    </row>
    <row r="3814" spans="1:1" x14ac:dyDescent="0.25">
      <c r="A3814" s="131"/>
    </row>
    <row r="3815" spans="1:1" x14ac:dyDescent="0.25">
      <c r="A3815" s="131"/>
    </row>
    <row r="3816" spans="1:1" x14ac:dyDescent="0.25">
      <c r="A3816" s="131"/>
    </row>
    <row r="3817" spans="1:1" x14ac:dyDescent="0.25">
      <c r="A3817" s="131"/>
    </row>
    <row r="3818" spans="1:1" x14ac:dyDescent="0.25">
      <c r="A3818" s="131"/>
    </row>
    <row r="3819" spans="1:1" x14ac:dyDescent="0.25">
      <c r="A3819" s="131"/>
    </row>
    <row r="3820" spans="1:1" x14ac:dyDescent="0.25">
      <c r="A3820" s="131"/>
    </row>
    <row r="3821" spans="1:1" x14ac:dyDescent="0.25">
      <c r="A3821" s="131"/>
    </row>
    <row r="3822" spans="1:1" x14ac:dyDescent="0.25">
      <c r="A3822" s="131"/>
    </row>
    <row r="3823" spans="1:1" x14ac:dyDescent="0.25">
      <c r="A3823" s="131"/>
    </row>
    <row r="3824" spans="1:1" x14ac:dyDescent="0.25">
      <c r="A3824" s="131"/>
    </row>
    <row r="3825" spans="1:1" x14ac:dyDescent="0.25">
      <c r="A3825" s="131"/>
    </row>
    <row r="3826" spans="1:1" x14ac:dyDescent="0.25">
      <c r="A3826" s="131"/>
    </row>
    <row r="3827" spans="1:1" x14ac:dyDescent="0.25">
      <c r="A3827" s="131"/>
    </row>
    <row r="3828" spans="1:1" x14ac:dyDescent="0.25">
      <c r="A3828" s="131"/>
    </row>
    <row r="3829" spans="1:1" x14ac:dyDescent="0.25">
      <c r="A3829" s="131"/>
    </row>
    <row r="3830" spans="1:1" x14ac:dyDescent="0.25">
      <c r="A3830" s="131"/>
    </row>
    <row r="3831" spans="1:1" x14ac:dyDescent="0.25">
      <c r="A3831" s="131"/>
    </row>
    <row r="3832" spans="1:1" x14ac:dyDescent="0.25">
      <c r="A3832" s="131"/>
    </row>
    <row r="3833" spans="1:1" x14ac:dyDescent="0.25">
      <c r="A3833" s="131"/>
    </row>
    <row r="3834" spans="1:1" x14ac:dyDescent="0.25">
      <c r="A3834" s="131"/>
    </row>
    <row r="3835" spans="1:1" x14ac:dyDescent="0.25">
      <c r="A3835" s="131"/>
    </row>
    <row r="3836" spans="1:1" x14ac:dyDescent="0.25">
      <c r="A3836" s="131"/>
    </row>
    <row r="3837" spans="1:1" x14ac:dyDescent="0.25">
      <c r="A3837" s="131"/>
    </row>
    <row r="3838" spans="1:1" x14ac:dyDescent="0.25">
      <c r="A3838" s="131"/>
    </row>
    <row r="3839" spans="1:1" x14ac:dyDescent="0.25">
      <c r="A3839" s="131"/>
    </row>
    <row r="3840" spans="1:1" x14ac:dyDescent="0.25">
      <c r="A3840" s="131"/>
    </row>
    <row r="3841" spans="1:1" x14ac:dyDescent="0.25">
      <c r="A3841" s="131"/>
    </row>
    <row r="3842" spans="1:1" x14ac:dyDescent="0.25">
      <c r="A3842" s="131"/>
    </row>
    <row r="3843" spans="1:1" x14ac:dyDescent="0.25">
      <c r="A3843" s="131"/>
    </row>
    <row r="3844" spans="1:1" x14ac:dyDescent="0.25">
      <c r="A3844" s="131"/>
    </row>
    <row r="3845" spans="1:1" x14ac:dyDescent="0.25">
      <c r="A3845" s="131"/>
    </row>
    <row r="3846" spans="1:1" x14ac:dyDescent="0.25">
      <c r="A3846" s="131"/>
    </row>
    <row r="3847" spans="1:1" x14ac:dyDescent="0.25">
      <c r="A3847" s="131"/>
    </row>
    <row r="3848" spans="1:1" x14ac:dyDescent="0.25">
      <c r="A3848" s="131"/>
    </row>
    <row r="3849" spans="1:1" x14ac:dyDescent="0.25">
      <c r="A3849" s="131"/>
    </row>
    <row r="3850" spans="1:1" x14ac:dyDescent="0.25">
      <c r="A3850" s="131"/>
    </row>
    <row r="3851" spans="1:1" x14ac:dyDescent="0.25">
      <c r="A3851" s="131"/>
    </row>
    <row r="3852" spans="1:1" x14ac:dyDescent="0.25">
      <c r="A3852" s="131"/>
    </row>
    <row r="3853" spans="1:1" x14ac:dyDescent="0.25">
      <c r="A3853" s="131"/>
    </row>
    <row r="3854" spans="1:1" x14ac:dyDescent="0.25">
      <c r="A3854" s="131"/>
    </row>
    <row r="3855" spans="1:1" x14ac:dyDescent="0.25">
      <c r="A3855" s="131"/>
    </row>
    <row r="3856" spans="1:1" x14ac:dyDescent="0.25">
      <c r="A3856" s="131"/>
    </row>
    <row r="3857" spans="1:1" x14ac:dyDescent="0.25">
      <c r="A3857" s="131"/>
    </row>
    <row r="3858" spans="1:1" x14ac:dyDescent="0.25">
      <c r="A3858" s="131"/>
    </row>
    <row r="3859" spans="1:1" x14ac:dyDescent="0.25">
      <c r="A3859" s="131"/>
    </row>
    <row r="3860" spans="1:1" x14ac:dyDescent="0.25">
      <c r="A3860" s="131"/>
    </row>
    <row r="3861" spans="1:1" x14ac:dyDescent="0.25">
      <c r="A3861" s="131"/>
    </row>
    <row r="3862" spans="1:1" x14ac:dyDescent="0.25">
      <c r="A3862" s="131"/>
    </row>
    <row r="3863" spans="1:1" x14ac:dyDescent="0.25">
      <c r="A3863" s="131"/>
    </row>
    <row r="3864" spans="1:1" x14ac:dyDescent="0.25">
      <c r="A3864" s="131"/>
    </row>
    <row r="3865" spans="1:1" x14ac:dyDescent="0.25">
      <c r="A3865" s="131"/>
    </row>
    <row r="3866" spans="1:1" x14ac:dyDescent="0.25">
      <c r="A3866" s="131"/>
    </row>
    <row r="3867" spans="1:1" x14ac:dyDescent="0.25">
      <c r="A3867" s="131"/>
    </row>
    <row r="3868" spans="1:1" x14ac:dyDescent="0.25">
      <c r="A3868" s="131"/>
    </row>
    <row r="3869" spans="1:1" x14ac:dyDescent="0.25">
      <c r="A3869" s="131"/>
    </row>
    <row r="3870" spans="1:1" x14ac:dyDescent="0.25">
      <c r="A3870" s="131"/>
    </row>
    <row r="3871" spans="1:1" x14ac:dyDescent="0.25">
      <c r="A3871" s="131"/>
    </row>
    <row r="3872" spans="1:1" x14ac:dyDescent="0.25">
      <c r="A3872" s="131"/>
    </row>
    <row r="3873" spans="1:1" x14ac:dyDescent="0.25">
      <c r="A3873" s="131"/>
    </row>
    <row r="3874" spans="1:1" x14ac:dyDescent="0.25">
      <c r="A3874" s="131"/>
    </row>
    <row r="3875" spans="1:1" x14ac:dyDescent="0.25">
      <c r="A3875" s="131"/>
    </row>
    <row r="3876" spans="1:1" x14ac:dyDescent="0.25">
      <c r="A3876" s="131"/>
    </row>
    <row r="3877" spans="1:1" x14ac:dyDescent="0.25">
      <c r="A3877" s="131"/>
    </row>
    <row r="3878" spans="1:1" x14ac:dyDescent="0.25">
      <c r="A3878" s="131"/>
    </row>
    <row r="3879" spans="1:1" x14ac:dyDescent="0.25">
      <c r="A3879" s="131"/>
    </row>
    <row r="3880" spans="1:1" x14ac:dyDescent="0.25">
      <c r="A3880" s="131"/>
    </row>
    <row r="3881" spans="1:1" x14ac:dyDescent="0.25">
      <c r="A3881" s="131"/>
    </row>
    <row r="3882" spans="1:1" x14ac:dyDescent="0.25">
      <c r="A3882" s="131"/>
    </row>
    <row r="3883" spans="1:1" x14ac:dyDescent="0.25">
      <c r="A3883" s="131"/>
    </row>
    <row r="3884" spans="1:1" x14ac:dyDescent="0.25">
      <c r="A3884" s="131"/>
    </row>
    <row r="3885" spans="1:1" x14ac:dyDescent="0.25">
      <c r="A3885" s="131"/>
    </row>
    <row r="3886" spans="1:1" x14ac:dyDescent="0.25">
      <c r="A3886" s="131"/>
    </row>
    <row r="3887" spans="1:1" x14ac:dyDescent="0.25">
      <c r="A3887" s="131"/>
    </row>
    <row r="3888" spans="1:1" x14ac:dyDescent="0.25">
      <c r="A3888" s="131"/>
    </row>
    <row r="3889" spans="1:1" x14ac:dyDescent="0.25">
      <c r="A3889" s="131"/>
    </row>
    <row r="3890" spans="1:1" x14ac:dyDescent="0.25">
      <c r="A3890" s="131"/>
    </row>
    <row r="3891" spans="1:1" x14ac:dyDescent="0.25">
      <c r="A3891" s="131"/>
    </row>
    <row r="3892" spans="1:1" x14ac:dyDescent="0.25">
      <c r="A3892" s="131"/>
    </row>
    <row r="3893" spans="1:1" x14ac:dyDescent="0.25">
      <c r="A3893" s="131"/>
    </row>
    <row r="3894" spans="1:1" x14ac:dyDescent="0.25">
      <c r="A3894" s="131"/>
    </row>
    <row r="3895" spans="1:1" x14ac:dyDescent="0.25">
      <c r="A3895" s="131"/>
    </row>
    <row r="3896" spans="1:1" x14ac:dyDescent="0.25">
      <c r="A3896" s="131"/>
    </row>
    <row r="3897" spans="1:1" x14ac:dyDescent="0.25">
      <c r="A3897" s="131"/>
    </row>
    <row r="3898" spans="1:1" x14ac:dyDescent="0.25">
      <c r="A3898" s="131"/>
    </row>
    <row r="3899" spans="1:1" x14ac:dyDescent="0.25">
      <c r="A3899" s="131"/>
    </row>
    <row r="3900" spans="1:1" x14ac:dyDescent="0.25">
      <c r="A3900" s="131"/>
    </row>
    <row r="3901" spans="1:1" x14ac:dyDescent="0.25">
      <c r="A3901" s="131"/>
    </row>
    <row r="3902" spans="1:1" x14ac:dyDescent="0.25">
      <c r="A3902" s="131"/>
    </row>
    <row r="3903" spans="1:1" x14ac:dyDescent="0.25">
      <c r="A3903" s="131"/>
    </row>
    <row r="3904" spans="1:1" x14ac:dyDescent="0.25">
      <c r="A3904" s="131"/>
    </row>
    <row r="3905" spans="1:1" x14ac:dyDescent="0.25">
      <c r="A3905" s="131"/>
    </row>
    <row r="3906" spans="1:1" x14ac:dyDescent="0.25">
      <c r="A3906" s="131"/>
    </row>
    <row r="3907" spans="1:1" x14ac:dyDescent="0.25">
      <c r="A3907" s="131"/>
    </row>
    <row r="3908" spans="1:1" x14ac:dyDescent="0.25">
      <c r="A3908" s="131"/>
    </row>
    <row r="3909" spans="1:1" x14ac:dyDescent="0.25">
      <c r="A3909" s="131"/>
    </row>
    <row r="3910" spans="1:1" x14ac:dyDescent="0.25">
      <c r="A3910" s="131"/>
    </row>
    <row r="3911" spans="1:1" x14ac:dyDescent="0.25">
      <c r="A3911" s="131"/>
    </row>
    <row r="3912" spans="1:1" x14ac:dyDescent="0.25">
      <c r="A3912" s="131"/>
    </row>
    <row r="3913" spans="1:1" x14ac:dyDescent="0.25">
      <c r="A3913" s="131"/>
    </row>
    <row r="3914" spans="1:1" x14ac:dyDescent="0.25">
      <c r="A3914" s="131"/>
    </row>
    <row r="3915" spans="1:1" x14ac:dyDescent="0.25">
      <c r="A3915" s="131"/>
    </row>
    <row r="3916" spans="1:1" x14ac:dyDescent="0.25">
      <c r="A3916" s="131"/>
    </row>
    <row r="3917" spans="1:1" x14ac:dyDescent="0.25">
      <c r="A3917" s="131"/>
    </row>
    <row r="3918" spans="1:1" x14ac:dyDescent="0.25">
      <c r="A3918" s="131"/>
    </row>
    <row r="3919" spans="1:1" x14ac:dyDescent="0.25">
      <c r="A3919" s="131"/>
    </row>
    <row r="3920" spans="1:1" x14ac:dyDescent="0.25">
      <c r="A3920" s="131"/>
    </row>
    <row r="3921" spans="1:1" x14ac:dyDescent="0.25">
      <c r="A3921" s="131"/>
    </row>
    <row r="3922" spans="1:1" x14ac:dyDescent="0.25">
      <c r="A3922" s="131"/>
    </row>
    <row r="3923" spans="1:1" x14ac:dyDescent="0.25">
      <c r="A3923" s="131"/>
    </row>
    <row r="3924" spans="1:1" x14ac:dyDescent="0.25">
      <c r="A3924" s="131"/>
    </row>
    <row r="3925" spans="1:1" x14ac:dyDescent="0.25">
      <c r="A3925" s="131"/>
    </row>
    <row r="3926" spans="1:1" x14ac:dyDescent="0.25">
      <c r="A3926" s="131"/>
    </row>
    <row r="3927" spans="1:1" x14ac:dyDescent="0.25">
      <c r="A3927" s="131"/>
    </row>
    <row r="3928" spans="1:1" x14ac:dyDescent="0.25">
      <c r="A3928" s="131"/>
    </row>
    <row r="3929" spans="1:1" x14ac:dyDescent="0.25">
      <c r="A3929" s="131"/>
    </row>
    <row r="3930" spans="1:1" x14ac:dyDescent="0.25">
      <c r="A3930" s="131"/>
    </row>
    <row r="3931" spans="1:1" x14ac:dyDescent="0.25">
      <c r="A3931" s="131"/>
    </row>
    <row r="3932" spans="1:1" x14ac:dyDescent="0.25">
      <c r="A3932" s="131"/>
    </row>
    <row r="3933" spans="1:1" x14ac:dyDescent="0.25">
      <c r="A3933" s="131"/>
    </row>
    <row r="3934" spans="1:1" x14ac:dyDescent="0.25">
      <c r="A3934" s="131"/>
    </row>
    <row r="3935" spans="1:1" x14ac:dyDescent="0.25">
      <c r="A3935" s="131"/>
    </row>
    <row r="3936" spans="1:1" x14ac:dyDescent="0.25">
      <c r="A3936" s="131"/>
    </row>
    <row r="3937" spans="1:1" x14ac:dyDescent="0.25">
      <c r="A3937" s="131"/>
    </row>
    <row r="3938" spans="1:1" x14ac:dyDescent="0.25">
      <c r="A3938" s="131"/>
    </row>
    <row r="3939" spans="1:1" x14ac:dyDescent="0.25">
      <c r="A3939" s="131"/>
    </row>
    <row r="3940" spans="1:1" x14ac:dyDescent="0.25">
      <c r="A3940" s="131"/>
    </row>
    <row r="3941" spans="1:1" x14ac:dyDescent="0.25">
      <c r="A3941" s="131"/>
    </row>
    <row r="3942" spans="1:1" x14ac:dyDescent="0.25">
      <c r="A3942" s="131"/>
    </row>
    <row r="3943" spans="1:1" x14ac:dyDescent="0.25">
      <c r="A3943" s="131"/>
    </row>
    <row r="3944" spans="1:1" x14ac:dyDescent="0.25">
      <c r="A3944" s="131"/>
    </row>
    <row r="3945" spans="1:1" x14ac:dyDescent="0.25">
      <c r="A3945" s="131"/>
    </row>
    <row r="3946" spans="1:1" x14ac:dyDescent="0.25">
      <c r="A3946" s="131"/>
    </row>
    <row r="3947" spans="1:1" x14ac:dyDescent="0.25">
      <c r="A3947" s="131"/>
    </row>
    <row r="3948" spans="1:1" x14ac:dyDescent="0.25">
      <c r="A3948" s="131"/>
    </row>
    <row r="3949" spans="1:1" x14ac:dyDescent="0.25">
      <c r="A3949" s="131"/>
    </row>
    <row r="3950" spans="1:1" x14ac:dyDescent="0.25">
      <c r="A3950" s="131"/>
    </row>
    <row r="3951" spans="1:1" x14ac:dyDescent="0.25">
      <c r="A3951" s="131"/>
    </row>
    <row r="3952" spans="1:1" x14ac:dyDescent="0.25">
      <c r="A3952" s="131"/>
    </row>
    <row r="3953" spans="1:1" x14ac:dyDescent="0.25">
      <c r="A3953" s="131"/>
    </row>
    <row r="3954" spans="1:1" x14ac:dyDescent="0.25">
      <c r="A3954" s="131"/>
    </row>
    <row r="3955" spans="1:1" x14ac:dyDescent="0.25">
      <c r="A3955" s="131"/>
    </row>
    <row r="3956" spans="1:1" x14ac:dyDescent="0.25">
      <c r="A3956" s="131"/>
    </row>
    <row r="3957" spans="1:1" x14ac:dyDescent="0.25">
      <c r="A3957" s="131"/>
    </row>
    <row r="3958" spans="1:1" x14ac:dyDescent="0.25">
      <c r="A3958" s="131"/>
    </row>
    <row r="3959" spans="1:1" x14ac:dyDescent="0.25">
      <c r="A3959" s="131"/>
    </row>
    <row r="3960" spans="1:1" x14ac:dyDescent="0.25">
      <c r="A3960" s="131"/>
    </row>
    <row r="3961" spans="1:1" x14ac:dyDescent="0.25">
      <c r="A3961" s="131"/>
    </row>
    <row r="3962" spans="1:1" x14ac:dyDescent="0.25">
      <c r="A3962" s="131"/>
    </row>
    <row r="3963" spans="1:1" x14ac:dyDescent="0.25">
      <c r="A3963" s="131"/>
    </row>
    <row r="3964" spans="1:1" x14ac:dyDescent="0.25">
      <c r="A3964" s="131"/>
    </row>
    <row r="3965" spans="1:1" x14ac:dyDescent="0.25">
      <c r="A3965" s="131"/>
    </row>
    <row r="3966" spans="1:1" x14ac:dyDescent="0.25">
      <c r="A3966" s="131"/>
    </row>
    <row r="3967" spans="1:1" x14ac:dyDescent="0.25">
      <c r="A3967" s="131"/>
    </row>
    <row r="3968" spans="1:1" x14ac:dyDescent="0.25">
      <c r="A3968" s="131"/>
    </row>
    <row r="3969" spans="1:1" x14ac:dyDescent="0.25">
      <c r="A3969" s="131"/>
    </row>
    <row r="3970" spans="1:1" x14ac:dyDescent="0.25">
      <c r="A3970" s="131"/>
    </row>
    <row r="3971" spans="1:1" x14ac:dyDescent="0.25">
      <c r="A3971" s="131"/>
    </row>
    <row r="3972" spans="1:1" x14ac:dyDescent="0.25">
      <c r="A3972" s="131"/>
    </row>
    <row r="3973" spans="1:1" x14ac:dyDescent="0.25">
      <c r="A3973" s="131"/>
    </row>
    <row r="3974" spans="1:1" x14ac:dyDescent="0.25">
      <c r="A3974" s="131"/>
    </row>
    <row r="3975" spans="1:1" x14ac:dyDescent="0.25">
      <c r="A3975" s="131"/>
    </row>
    <row r="3976" spans="1:1" x14ac:dyDescent="0.25">
      <c r="A3976" s="131"/>
    </row>
    <row r="3977" spans="1:1" x14ac:dyDescent="0.25">
      <c r="A3977" s="131"/>
    </row>
    <row r="3978" spans="1:1" x14ac:dyDescent="0.25">
      <c r="A3978" s="131"/>
    </row>
    <row r="3979" spans="1:1" x14ac:dyDescent="0.25">
      <c r="A3979" s="131"/>
    </row>
    <row r="3980" spans="1:1" x14ac:dyDescent="0.25">
      <c r="A3980" s="131"/>
    </row>
    <row r="3981" spans="1:1" x14ac:dyDescent="0.25">
      <c r="A3981" s="131"/>
    </row>
    <row r="3982" spans="1:1" x14ac:dyDescent="0.25">
      <c r="A3982" s="131"/>
    </row>
    <row r="3983" spans="1:1" x14ac:dyDescent="0.25">
      <c r="A3983" s="131"/>
    </row>
    <row r="3984" spans="1:1" x14ac:dyDescent="0.25">
      <c r="A3984" s="131"/>
    </row>
    <row r="3985" spans="1:1" x14ac:dyDescent="0.25">
      <c r="A3985" s="131"/>
    </row>
    <row r="3986" spans="1:1" x14ac:dyDescent="0.25">
      <c r="A3986" s="131"/>
    </row>
    <row r="3987" spans="1:1" x14ac:dyDescent="0.25">
      <c r="A3987" s="131"/>
    </row>
    <row r="3988" spans="1:1" x14ac:dyDescent="0.25">
      <c r="A3988" s="131"/>
    </row>
    <row r="3989" spans="1:1" x14ac:dyDescent="0.25">
      <c r="A3989" s="131"/>
    </row>
    <row r="3990" spans="1:1" x14ac:dyDescent="0.25">
      <c r="A3990" s="131"/>
    </row>
    <row r="3991" spans="1:1" x14ac:dyDescent="0.25">
      <c r="A3991" s="131"/>
    </row>
    <row r="3992" spans="1:1" x14ac:dyDescent="0.25">
      <c r="A3992" s="131"/>
    </row>
    <row r="3993" spans="1:1" x14ac:dyDescent="0.25">
      <c r="A3993" s="131"/>
    </row>
    <row r="3994" spans="1:1" x14ac:dyDescent="0.25">
      <c r="A3994" s="131"/>
    </row>
    <row r="3995" spans="1:1" x14ac:dyDescent="0.25">
      <c r="A3995" s="131"/>
    </row>
    <row r="3996" spans="1:1" x14ac:dyDescent="0.25">
      <c r="A3996" s="131"/>
    </row>
    <row r="3997" spans="1:1" x14ac:dyDescent="0.25">
      <c r="A3997" s="131"/>
    </row>
    <row r="3998" spans="1:1" x14ac:dyDescent="0.25">
      <c r="A3998" s="131"/>
    </row>
    <row r="3999" spans="1:1" x14ac:dyDescent="0.25">
      <c r="A3999" s="131"/>
    </row>
    <row r="4000" spans="1:1" x14ac:dyDescent="0.25">
      <c r="A4000" s="131"/>
    </row>
    <row r="4001" spans="1:1" x14ac:dyDescent="0.25">
      <c r="A4001" s="131"/>
    </row>
    <row r="4002" spans="1:1" x14ac:dyDescent="0.25">
      <c r="A4002" s="131"/>
    </row>
    <row r="4003" spans="1:1" x14ac:dyDescent="0.25">
      <c r="A4003" s="131"/>
    </row>
    <row r="4004" spans="1:1" x14ac:dyDescent="0.25">
      <c r="A4004" s="131"/>
    </row>
    <row r="4005" spans="1:1" x14ac:dyDescent="0.25">
      <c r="A4005" s="131"/>
    </row>
    <row r="4006" spans="1:1" x14ac:dyDescent="0.25">
      <c r="A4006" s="131"/>
    </row>
    <row r="4007" spans="1:1" x14ac:dyDescent="0.25">
      <c r="A4007" s="131"/>
    </row>
    <row r="4008" spans="1:1" x14ac:dyDescent="0.25">
      <c r="A4008" s="131"/>
    </row>
    <row r="4009" spans="1:1" x14ac:dyDescent="0.25">
      <c r="A4009" s="131"/>
    </row>
    <row r="4010" spans="1:1" x14ac:dyDescent="0.25">
      <c r="A4010" s="131"/>
    </row>
    <row r="4011" spans="1:1" x14ac:dyDescent="0.25">
      <c r="A4011" s="131"/>
    </row>
    <row r="4012" spans="1:1" x14ac:dyDescent="0.25">
      <c r="A4012" s="131"/>
    </row>
    <row r="4013" spans="1:1" x14ac:dyDescent="0.25">
      <c r="A4013" s="131"/>
    </row>
    <row r="4014" spans="1:1" x14ac:dyDescent="0.25">
      <c r="A4014" s="131"/>
    </row>
    <row r="4015" spans="1:1" x14ac:dyDescent="0.25">
      <c r="A4015" s="131"/>
    </row>
    <row r="4016" spans="1:1" x14ac:dyDescent="0.25">
      <c r="A4016" s="131"/>
    </row>
    <row r="4017" spans="1:1" x14ac:dyDescent="0.25">
      <c r="A4017" s="131"/>
    </row>
    <row r="4018" spans="1:1" x14ac:dyDescent="0.25">
      <c r="A4018" s="131"/>
    </row>
    <row r="4019" spans="1:1" x14ac:dyDescent="0.25">
      <c r="A4019" s="131"/>
    </row>
    <row r="4020" spans="1:1" x14ac:dyDescent="0.25">
      <c r="A4020" s="131"/>
    </row>
    <row r="4021" spans="1:1" x14ac:dyDescent="0.25">
      <c r="A4021" s="131"/>
    </row>
    <row r="4022" spans="1:1" x14ac:dyDescent="0.25">
      <c r="A4022" s="131"/>
    </row>
    <row r="4023" spans="1:1" x14ac:dyDescent="0.25">
      <c r="A4023" s="131"/>
    </row>
    <row r="4024" spans="1:1" x14ac:dyDescent="0.25">
      <c r="A4024" s="131"/>
    </row>
    <row r="4025" spans="1:1" x14ac:dyDescent="0.25">
      <c r="A4025" s="131"/>
    </row>
    <row r="4026" spans="1:1" x14ac:dyDescent="0.25">
      <c r="A4026" s="131"/>
    </row>
    <row r="4027" spans="1:1" x14ac:dyDescent="0.25">
      <c r="A4027" s="131"/>
    </row>
    <row r="4028" spans="1:1" x14ac:dyDescent="0.25">
      <c r="A4028" s="131"/>
    </row>
    <row r="4029" spans="1:1" x14ac:dyDescent="0.25">
      <c r="A4029" s="131"/>
    </row>
    <row r="4030" spans="1:1" x14ac:dyDescent="0.25">
      <c r="A4030" s="131"/>
    </row>
    <row r="4031" spans="1:1" x14ac:dyDescent="0.25">
      <c r="A4031" s="131"/>
    </row>
    <row r="4032" spans="1:1" x14ac:dyDescent="0.25">
      <c r="A4032" s="131"/>
    </row>
    <row r="4033" spans="1:1" x14ac:dyDescent="0.25">
      <c r="A4033" s="131"/>
    </row>
    <row r="4034" spans="1:1" x14ac:dyDescent="0.25">
      <c r="A4034" s="131"/>
    </row>
    <row r="4035" spans="1:1" x14ac:dyDescent="0.25">
      <c r="A4035" s="131"/>
    </row>
    <row r="4036" spans="1:1" x14ac:dyDescent="0.25">
      <c r="A4036" s="131"/>
    </row>
    <row r="4037" spans="1:1" x14ac:dyDescent="0.25">
      <c r="A4037" s="131"/>
    </row>
    <row r="4038" spans="1:1" x14ac:dyDescent="0.25">
      <c r="A4038" s="131"/>
    </row>
    <row r="4039" spans="1:1" x14ac:dyDescent="0.25">
      <c r="A4039" s="131"/>
    </row>
    <row r="4040" spans="1:1" x14ac:dyDescent="0.25">
      <c r="A4040" s="131"/>
    </row>
    <row r="4041" spans="1:1" x14ac:dyDescent="0.25">
      <c r="A4041" s="131"/>
    </row>
    <row r="4042" spans="1:1" x14ac:dyDescent="0.25">
      <c r="A4042" s="131"/>
    </row>
    <row r="4043" spans="1:1" x14ac:dyDescent="0.25">
      <c r="A4043" s="131"/>
    </row>
    <row r="4044" spans="1:1" x14ac:dyDescent="0.25">
      <c r="A4044" s="131"/>
    </row>
    <row r="4045" spans="1:1" x14ac:dyDescent="0.25">
      <c r="A4045" s="131"/>
    </row>
    <row r="4046" spans="1:1" x14ac:dyDescent="0.25">
      <c r="A4046" s="131"/>
    </row>
    <row r="4047" spans="1:1" x14ac:dyDescent="0.25">
      <c r="A4047" s="131"/>
    </row>
    <row r="4048" spans="1:1" x14ac:dyDescent="0.25">
      <c r="A4048" s="131"/>
    </row>
    <row r="4049" spans="1:1" x14ac:dyDescent="0.25">
      <c r="A4049" s="131"/>
    </row>
    <row r="4050" spans="1:1" x14ac:dyDescent="0.25">
      <c r="A4050" s="131"/>
    </row>
    <row r="4051" spans="1:1" x14ac:dyDescent="0.25">
      <c r="A4051" s="131"/>
    </row>
    <row r="4052" spans="1:1" x14ac:dyDescent="0.25">
      <c r="A4052" s="131"/>
    </row>
    <row r="4053" spans="1:1" x14ac:dyDescent="0.25">
      <c r="A4053" s="131"/>
    </row>
    <row r="4054" spans="1:1" x14ac:dyDescent="0.25">
      <c r="A4054" s="131"/>
    </row>
    <row r="4055" spans="1:1" x14ac:dyDescent="0.25">
      <c r="A4055" s="131"/>
    </row>
    <row r="4056" spans="1:1" x14ac:dyDescent="0.25">
      <c r="A4056" s="131"/>
    </row>
    <row r="4057" spans="1:1" x14ac:dyDescent="0.25">
      <c r="A4057" s="131"/>
    </row>
    <row r="4058" spans="1:1" x14ac:dyDescent="0.25">
      <c r="A4058" s="131"/>
    </row>
    <row r="4059" spans="1:1" x14ac:dyDescent="0.25">
      <c r="A4059" s="131"/>
    </row>
    <row r="4060" spans="1:1" x14ac:dyDescent="0.25">
      <c r="A4060" s="131"/>
    </row>
    <row r="4061" spans="1:1" x14ac:dyDescent="0.25">
      <c r="A4061" s="131"/>
    </row>
    <row r="4062" spans="1:1" x14ac:dyDescent="0.25">
      <c r="A4062" s="131"/>
    </row>
    <row r="4063" spans="1:1" x14ac:dyDescent="0.25">
      <c r="A4063" s="131"/>
    </row>
    <row r="4064" spans="1:1" x14ac:dyDescent="0.25">
      <c r="A4064" s="131"/>
    </row>
    <row r="4065" spans="1:1" x14ac:dyDescent="0.25">
      <c r="A4065" s="131"/>
    </row>
    <row r="4066" spans="1:1" x14ac:dyDescent="0.25">
      <c r="A4066" s="131"/>
    </row>
    <row r="4067" spans="1:1" x14ac:dyDescent="0.25">
      <c r="A4067" s="131"/>
    </row>
    <row r="4068" spans="1:1" x14ac:dyDescent="0.25">
      <c r="A4068" s="131"/>
    </row>
    <row r="4069" spans="1:1" x14ac:dyDescent="0.25">
      <c r="A4069" s="131"/>
    </row>
    <row r="4070" spans="1:1" x14ac:dyDescent="0.25">
      <c r="A4070" s="131"/>
    </row>
    <row r="4071" spans="1:1" x14ac:dyDescent="0.25">
      <c r="A4071" s="131"/>
    </row>
    <row r="4072" spans="1:1" x14ac:dyDescent="0.25">
      <c r="A4072" s="131"/>
    </row>
    <row r="4073" spans="1:1" x14ac:dyDescent="0.25">
      <c r="A4073" s="131"/>
    </row>
    <row r="4074" spans="1:1" x14ac:dyDescent="0.25">
      <c r="A4074" s="131"/>
    </row>
    <row r="4075" spans="1:1" x14ac:dyDescent="0.25">
      <c r="A4075" s="131"/>
    </row>
    <row r="4076" spans="1:1" x14ac:dyDescent="0.25">
      <c r="A4076" s="131"/>
    </row>
    <row r="4077" spans="1:1" x14ac:dyDescent="0.25">
      <c r="A4077" s="131"/>
    </row>
    <row r="4078" spans="1:1" x14ac:dyDescent="0.25">
      <c r="A4078" s="131"/>
    </row>
    <row r="4079" spans="1:1" x14ac:dyDescent="0.25">
      <c r="A4079" s="131"/>
    </row>
    <row r="4080" spans="1:1" x14ac:dyDescent="0.25">
      <c r="A4080" s="131"/>
    </row>
    <row r="4081" spans="1:1" x14ac:dyDescent="0.25">
      <c r="A4081" s="131"/>
    </row>
    <row r="4082" spans="1:1" x14ac:dyDescent="0.25">
      <c r="A4082" s="131"/>
    </row>
    <row r="4083" spans="1:1" x14ac:dyDescent="0.25">
      <c r="A4083" s="131"/>
    </row>
    <row r="4084" spans="1:1" x14ac:dyDescent="0.25">
      <c r="A4084" s="131"/>
    </row>
    <row r="4085" spans="1:1" x14ac:dyDescent="0.25">
      <c r="A4085" s="131"/>
    </row>
    <row r="4086" spans="1:1" x14ac:dyDescent="0.25">
      <c r="A4086" s="131"/>
    </row>
    <row r="4087" spans="1:1" x14ac:dyDescent="0.25">
      <c r="A4087" s="131"/>
    </row>
    <row r="4088" spans="1:1" x14ac:dyDescent="0.25">
      <c r="A4088" s="131"/>
    </row>
    <row r="4089" spans="1:1" x14ac:dyDescent="0.25">
      <c r="A4089" s="131"/>
    </row>
    <row r="4090" spans="1:1" x14ac:dyDescent="0.25">
      <c r="A4090" s="131"/>
    </row>
    <row r="4091" spans="1:1" x14ac:dyDescent="0.25">
      <c r="A4091" s="131"/>
    </row>
    <row r="4092" spans="1:1" x14ac:dyDescent="0.25">
      <c r="A4092" s="131"/>
    </row>
    <row r="4093" spans="1:1" x14ac:dyDescent="0.25">
      <c r="A4093" s="131"/>
    </row>
    <row r="4094" spans="1:1" x14ac:dyDescent="0.25">
      <c r="A4094" s="131"/>
    </row>
    <row r="4095" spans="1:1" x14ac:dyDescent="0.25">
      <c r="A4095" s="131"/>
    </row>
    <row r="4096" spans="1:1" x14ac:dyDescent="0.25">
      <c r="A4096" s="131"/>
    </row>
    <row r="4097" spans="1:1" x14ac:dyDescent="0.25">
      <c r="A4097" s="131"/>
    </row>
    <row r="4098" spans="1:1" x14ac:dyDescent="0.25">
      <c r="A4098" s="131"/>
    </row>
    <row r="4099" spans="1:1" x14ac:dyDescent="0.25">
      <c r="A4099" s="131"/>
    </row>
    <row r="4100" spans="1:1" x14ac:dyDescent="0.25">
      <c r="A4100" s="131"/>
    </row>
    <row r="4101" spans="1:1" x14ac:dyDescent="0.25">
      <c r="A4101" s="131"/>
    </row>
    <row r="4102" spans="1:1" x14ac:dyDescent="0.25">
      <c r="A4102" s="131"/>
    </row>
    <row r="4103" spans="1:1" x14ac:dyDescent="0.25">
      <c r="A4103" s="131"/>
    </row>
    <row r="4104" spans="1:1" x14ac:dyDescent="0.25">
      <c r="A4104" s="131"/>
    </row>
    <row r="4105" spans="1:1" x14ac:dyDescent="0.25">
      <c r="A4105" s="131"/>
    </row>
    <row r="4106" spans="1:1" x14ac:dyDescent="0.25">
      <c r="A4106" s="131"/>
    </row>
    <row r="4107" spans="1:1" x14ac:dyDescent="0.25">
      <c r="A4107" s="131"/>
    </row>
    <row r="4108" spans="1:1" x14ac:dyDescent="0.25">
      <c r="A4108" s="131"/>
    </row>
    <row r="4109" spans="1:1" x14ac:dyDescent="0.25">
      <c r="A4109" s="131"/>
    </row>
    <row r="4110" spans="1:1" x14ac:dyDescent="0.25">
      <c r="A4110" s="131"/>
    </row>
    <row r="4111" spans="1:1" x14ac:dyDescent="0.25">
      <c r="A4111" s="131"/>
    </row>
    <row r="4112" spans="1:1" x14ac:dyDescent="0.25">
      <c r="A4112" s="131"/>
    </row>
    <row r="4113" spans="1:1" x14ac:dyDescent="0.25">
      <c r="A4113" s="131"/>
    </row>
    <row r="4114" spans="1:1" x14ac:dyDescent="0.25">
      <c r="A4114" s="131"/>
    </row>
    <row r="4115" spans="1:1" x14ac:dyDescent="0.25">
      <c r="A4115" s="131"/>
    </row>
    <row r="4116" spans="1:1" x14ac:dyDescent="0.25">
      <c r="A4116" s="131"/>
    </row>
    <row r="4117" spans="1:1" x14ac:dyDescent="0.25">
      <c r="A4117" s="131"/>
    </row>
    <row r="4118" spans="1:1" x14ac:dyDescent="0.25">
      <c r="A4118" s="131"/>
    </row>
    <row r="4119" spans="1:1" x14ac:dyDescent="0.25">
      <c r="A4119" s="131"/>
    </row>
    <row r="4120" spans="1:1" x14ac:dyDescent="0.25">
      <c r="A4120" s="131"/>
    </row>
    <row r="4121" spans="1:1" x14ac:dyDescent="0.25">
      <c r="A4121" s="131"/>
    </row>
    <row r="4122" spans="1:1" x14ac:dyDescent="0.25">
      <c r="A4122" s="131"/>
    </row>
    <row r="4123" spans="1:1" x14ac:dyDescent="0.25">
      <c r="A4123" s="131"/>
    </row>
    <row r="4124" spans="1:1" x14ac:dyDescent="0.25">
      <c r="A4124" s="131"/>
    </row>
    <row r="4125" spans="1:1" x14ac:dyDescent="0.25">
      <c r="A4125" s="131"/>
    </row>
    <row r="4126" spans="1:1" x14ac:dyDescent="0.25">
      <c r="A4126" s="131"/>
    </row>
    <row r="4127" spans="1:1" x14ac:dyDescent="0.25">
      <c r="A4127" s="131"/>
    </row>
    <row r="4128" spans="1:1" x14ac:dyDescent="0.25">
      <c r="A4128" s="131"/>
    </row>
    <row r="4129" spans="1:1" x14ac:dyDescent="0.25">
      <c r="A4129" s="131"/>
    </row>
    <row r="4130" spans="1:1" x14ac:dyDescent="0.25">
      <c r="A4130" s="131"/>
    </row>
    <row r="4131" spans="1:1" x14ac:dyDescent="0.25">
      <c r="A4131" s="131"/>
    </row>
    <row r="4132" spans="1:1" x14ac:dyDescent="0.25">
      <c r="A4132" s="131"/>
    </row>
    <row r="4133" spans="1:1" x14ac:dyDescent="0.25">
      <c r="A4133" s="131"/>
    </row>
    <row r="4134" spans="1:1" x14ac:dyDescent="0.25">
      <c r="A4134" s="131"/>
    </row>
    <row r="4135" spans="1:1" x14ac:dyDescent="0.25">
      <c r="A4135" s="131"/>
    </row>
    <row r="4136" spans="1:1" x14ac:dyDescent="0.25">
      <c r="A4136" s="131"/>
    </row>
    <row r="4137" spans="1:1" x14ac:dyDescent="0.25">
      <c r="A4137" s="131"/>
    </row>
    <row r="4138" spans="1:1" x14ac:dyDescent="0.25">
      <c r="A4138" s="131"/>
    </row>
    <row r="4139" spans="1:1" x14ac:dyDescent="0.25">
      <c r="A4139" s="131"/>
    </row>
    <row r="4140" spans="1:1" x14ac:dyDescent="0.25">
      <c r="A4140" s="131"/>
    </row>
    <row r="4141" spans="1:1" x14ac:dyDescent="0.25">
      <c r="A4141" s="131"/>
    </row>
    <row r="4142" spans="1:1" x14ac:dyDescent="0.25">
      <c r="A4142" s="131"/>
    </row>
    <row r="4143" spans="1:1" x14ac:dyDescent="0.25">
      <c r="A4143" s="131"/>
    </row>
    <row r="4144" spans="1:1" x14ac:dyDescent="0.25">
      <c r="A4144" s="131"/>
    </row>
    <row r="4145" spans="1:1" x14ac:dyDescent="0.25">
      <c r="A4145" s="131"/>
    </row>
    <row r="4146" spans="1:1" x14ac:dyDescent="0.25">
      <c r="A4146" s="131"/>
    </row>
    <row r="4147" spans="1:1" x14ac:dyDescent="0.25">
      <c r="A4147" s="131"/>
    </row>
    <row r="4148" spans="1:1" x14ac:dyDescent="0.25">
      <c r="A4148" s="131"/>
    </row>
    <row r="4149" spans="1:1" x14ac:dyDescent="0.25">
      <c r="A4149" s="131"/>
    </row>
    <row r="4150" spans="1:1" x14ac:dyDescent="0.25">
      <c r="A4150" s="131"/>
    </row>
    <row r="4151" spans="1:1" x14ac:dyDescent="0.25">
      <c r="A4151" s="131"/>
    </row>
    <row r="4152" spans="1:1" x14ac:dyDescent="0.25">
      <c r="A4152" s="131"/>
    </row>
    <row r="4153" spans="1:1" x14ac:dyDescent="0.25">
      <c r="A4153" s="131"/>
    </row>
    <row r="4154" spans="1:1" x14ac:dyDescent="0.25">
      <c r="A4154" s="131"/>
    </row>
    <row r="4155" spans="1:1" x14ac:dyDescent="0.25">
      <c r="A4155" s="131"/>
    </row>
    <row r="4156" spans="1:1" x14ac:dyDescent="0.25">
      <c r="A4156" s="131"/>
    </row>
    <row r="4157" spans="1:1" x14ac:dyDescent="0.25">
      <c r="A4157" s="131"/>
    </row>
    <row r="4158" spans="1:1" x14ac:dyDescent="0.25">
      <c r="A4158" s="131"/>
    </row>
    <row r="4159" spans="1:1" x14ac:dyDescent="0.25">
      <c r="A4159" s="131"/>
    </row>
    <row r="4160" spans="1:1" x14ac:dyDescent="0.25">
      <c r="A4160" s="131"/>
    </row>
    <row r="4161" spans="1:1" x14ac:dyDescent="0.25">
      <c r="A4161" s="131"/>
    </row>
    <row r="4162" spans="1:1" x14ac:dyDescent="0.25">
      <c r="A4162" s="131"/>
    </row>
    <row r="4163" spans="1:1" x14ac:dyDescent="0.25">
      <c r="A4163" s="131"/>
    </row>
    <row r="4164" spans="1:1" x14ac:dyDescent="0.25">
      <c r="A4164" s="131"/>
    </row>
    <row r="4165" spans="1:1" x14ac:dyDescent="0.25">
      <c r="A4165" s="131"/>
    </row>
    <row r="4166" spans="1:1" x14ac:dyDescent="0.25">
      <c r="A4166" s="131"/>
    </row>
    <row r="4167" spans="1:1" x14ac:dyDescent="0.25">
      <c r="A4167" s="131"/>
    </row>
    <row r="4168" spans="1:1" x14ac:dyDescent="0.25">
      <c r="A4168" s="131"/>
    </row>
    <row r="4169" spans="1:1" x14ac:dyDescent="0.25">
      <c r="A4169" s="131"/>
    </row>
    <row r="4170" spans="1:1" x14ac:dyDescent="0.25">
      <c r="A4170" s="131"/>
    </row>
    <row r="4171" spans="1:1" x14ac:dyDescent="0.25">
      <c r="A4171" s="131"/>
    </row>
    <row r="4172" spans="1:1" x14ac:dyDescent="0.25">
      <c r="A4172" s="131"/>
    </row>
    <row r="4173" spans="1:1" x14ac:dyDescent="0.25">
      <c r="A4173" s="131"/>
    </row>
    <row r="4174" spans="1:1" x14ac:dyDescent="0.25">
      <c r="A4174" s="131"/>
    </row>
    <row r="4175" spans="1:1" x14ac:dyDescent="0.25">
      <c r="A4175" s="131"/>
    </row>
    <row r="4176" spans="1:1" x14ac:dyDescent="0.25">
      <c r="A4176" s="131"/>
    </row>
    <row r="4177" spans="1:1" x14ac:dyDescent="0.25">
      <c r="A4177" s="131"/>
    </row>
    <row r="4178" spans="1:1" x14ac:dyDescent="0.25">
      <c r="A4178" s="131"/>
    </row>
    <row r="4179" spans="1:1" x14ac:dyDescent="0.25">
      <c r="A4179" s="131"/>
    </row>
    <row r="4180" spans="1:1" x14ac:dyDescent="0.25">
      <c r="A4180" s="131"/>
    </row>
    <row r="4181" spans="1:1" x14ac:dyDescent="0.25">
      <c r="A4181" s="131"/>
    </row>
    <row r="4182" spans="1:1" x14ac:dyDescent="0.25">
      <c r="A4182" s="131"/>
    </row>
    <row r="4183" spans="1:1" x14ac:dyDescent="0.25">
      <c r="A4183" s="131"/>
    </row>
    <row r="4184" spans="1:1" x14ac:dyDescent="0.25">
      <c r="A4184" s="131"/>
    </row>
    <row r="4185" spans="1:1" x14ac:dyDescent="0.25">
      <c r="A4185" s="131"/>
    </row>
    <row r="4186" spans="1:1" x14ac:dyDescent="0.25">
      <c r="A4186" s="131"/>
    </row>
    <row r="4187" spans="1:1" x14ac:dyDescent="0.25">
      <c r="A4187" s="131"/>
    </row>
    <row r="4188" spans="1:1" x14ac:dyDescent="0.25">
      <c r="A4188" s="131"/>
    </row>
    <row r="4189" spans="1:1" x14ac:dyDescent="0.25">
      <c r="A4189" s="131"/>
    </row>
    <row r="4190" spans="1:1" x14ac:dyDescent="0.25">
      <c r="A4190" s="131"/>
    </row>
    <row r="4191" spans="1:1" x14ac:dyDescent="0.25">
      <c r="A4191" s="131"/>
    </row>
    <row r="4192" spans="1:1" x14ac:dyDescent="0.25">
      <c r="A4192" s="131"/>
    </row>
    <row r="4193" spans="1:1" x14ac:dyDescent="0.25">
      <c r="A4193" s="131"/>
    </row>
    <row r="4194" spans="1:1" x14ac:dyDescent="0.25">
      <c r="A4194" s="131"/>
    </row>
    <row r="4195" spans="1:1" x14ac:dyDescent="0.25">
      <c r="A4195" s="131"/>
    </row>
    <row r="4196" spans="1:1" x14ac:dyDescent="0.25">
      <c r="A4196" s="131"/>
    </row>
    <row r="4197" spans="1:1" x14ac:dyDescent="0.25">
      <c r="A4197" s="131"/>
    </row>
    <row r="4198" spans="1:1" x14ac:dyDescent="0.25">
      <c r="A4198" s="131"/>
    </row>
    <row r="4199" spans="1:1" x14ac:dyDescent="0.25">
      <c r="A4199" s="131"/>
    </row>
    <row r="4200" spans="1:1" x14ac:dyDescent="0.25">
      <c r="A4200" s="131"/>
    </row>
    <row r="4201" spans="1:1" x14ac:dyDescent="0.25">
      <c r="A4201" s="131"/>
    </row>
    <row r="4202" spans="1:1" x14ac:dyDescent="0.25">
      <c r="A4202" s="131"/>
    </row>
    <row r="4203" spans="1:1" x14ac:dyDescent="0.25">
      <c r="A4203" s="131"/>
    </row>
    <row r="4204" spans="1:1" x14ac:dyDescent="0.25">
      <c r="A4204" s="131"/>
    </row>
    <row r="4205" spans="1:1" x14ac:dyDescent="0.25">
      <c r="A4205" s="131"/>
    </row>
    <row r="4206" spans="1:1" x14ac:dyDescent="0.25">
      <c r="A4206" s="131"/>
    </row>
    <row r="4207" spans="1:1" x14ac:dyDescent="0.25">
      <c r="A4207" s="131"/>
    </row>
    <row r="4208" spans="1:1" x14ac:dyDescent="0.25">
      <c r="A4208" s="131"/>
    </row>
    <row r="4209" spans="1:1" x14ac:dyDescent="0.25">
      <c r="A4209" s="131"/>
    </row>
    <row r="4210" spans="1:1" x14ac:dyDescent="0.25">
      <c r="A4210" s="131"/>
    </row>
    <row r="4211" spans="1:1" x14ac:dyDescent="0.25">
      <c r="A4211" s="131"/>
    </row>
    <row r="4212" spans="1:1" x14ac:dyDescent="0.25">
      <c r="A4212" s="131"/>
    </row>
    <row r="4213" spans="1:1" x14ac:dyDescent="0.25">
      <c r="A4213" s="131"/>
    </row>
    <row r="4214" spans="1:1" x14ac:dyDescent="0.25">
      <c r="A4214" s="131"/>
    </row>
    <row r="4215" spans="1:1" x14ac:dyDescent="0.25">
      <c r="A4215" s="131"/>
    </row>
    <row r="4216" spans="1:1" x14ac:dyDescent="0.25">
      <c r="A4216" s="131"/>
    </row>
    <row r="4217" spans="1:1" x14ac:dyDescent="0.25">
      <c r="A4217" s="131"/>
    </row>
    <row r="4218" spans="1:1" x14ac:dyDescent="0.25">
      <c r="A4218" s="131"/>
    </row>
    <row r="4219" spans="1:1" x14ac:dyDescent="0.25">
      <c r="A4219" s="131"/>
    </row>
    <row r="4220" spans="1:1" x14ac:dyDescent="0.25">
      <c r="A4220" s="131"/>
    </row>
    <row r="4221" spans="1:1" x14ac:dyDescent="0.25">
      <c r="A4221" s="131"/>
    </row>
    <row r="4222" spans="1:1" x14ac:dyDescent="0.25">
      <c r="A4222" s="131"/>
    </row>
    <row r="4223" spans="1:1" x14ac:dyDescent="0.25">
      <c r="A4223" s="131"/>
    </row>
    <row r="4224" spans="1:1" x14ac:dyDescent="0.25">
      <c r="A4224" s="131"/>
    </row>
    <row r="4225" spans="1:1" x14ac:dyDescent="0.25">
      <c r="A4225" s="131"/>
    </row>
    <row r="4226" spans="1:1" x14ac:dyDescent="0.25">
      <c r="A4226" s="131"/>
    </row>
    <row r="4227" spans="1:1" x14ac:dyDescent="0.25">
      <c r="A4227" s="131"/>
    </row>
    <row r="4228" spans="1:1" x14ac:dyDescent="0.25">
      <c r="A4228" s="131"/>
    </row>
    <row r="4229" spans="1:1" x14ac:dyDescent="0.25">
      <c r="A4229" s="131"/>
    </row>
    <row r="4230" spans="1:1" x14ac:dyDescent="0.25">
      <c r="A4230" s="131"/>
    </row>
    <row r="4231" spans="1:1" x14ac:dyDescent="0.25">
      <c r="A4231" s="131"/>
    </row>
    <row r="4232" spans="1:1" x14ac:dyDescent="0.25">
      <c r="A4232" s="131"/>
    </row>
    <row r="4233" spans="1:1" x14ac:dyDescent="0.25">
      <c r="A4233" s="131"/>
    </row>
    <row r="4234" spans="1:1" x14ac:dyDescent="0.25">
      <c r="A4234" s="131"/>
    </row>
    <row r="4235" spans="1:1" x14ac:dyDescent="0.25">
      <c r="A4235" s="131"/>
    </row>
    <row r="4236" spans="1:1" x14ac:dyDescent="0.25">
      <c r="A4236" s="131"/>
    </row>
    <row r="4237" spans="1:1" x14ac:dyDescent="0.25">
      <c r="A4237" s="131"/>
    </row>
    <row r="4238" spans="1:1" x14ac:dyDescent="0.25">
      <c r="A4238" s="131"/>
    </row>
    <row r="4239" spans="1:1" x14ac:dyDescent="0.25">
      <c r="A4239" s="131"/>
    </row>
    <row r="4240" spans="1:1" x14ac:dyDescent="0.25">
      <c r="A4240" s="131"/>
    </row>
    <row r="4241" spans="1:1" x14ac:dyDescent="0.25">
      <c r="A4241" s="131"/>
    </row>
    <row r="4242" spans="1:1" x14ac:dyDescent="0.25">
      <c r="A4242" s="131"/>
    </row>
    <row r="4243" spans="1:1" x14ac:dyDescent="0.25">
      <c r="A4243" s="131"/>
    </row>
    <row r="4244" spans="1:1" x14ac:dyDescent="0.25">
      <c r="A4244" s="131"/>
    </row>
    <row r="4245" spans="1:1" x14ac:dyDescent="0.25">
      <c r="A4245" s="131"/>
    </row>
    <row r="4246" spans="1:1" x14ac:dyDescent="0.25">
      <c r="A4246" s="131"/>
    </row>
    <row r="4247" spans="1:1" x14ac:dyDescent="0.25">
      <c r="A4247" s="131"/>
    </row>
    <row r="4248" spans="1:1" x14ac:dyDescent="0.25">
      <c r="A4248" s="131"/>
    </row>
    <row r="4249" spans="1:1" x14ac:dyDescent="0.25">
      <c r="A4249" s="131"/>
    </row>
    <row r="4250" spans="1:1" x14ac:dyDescent="0.25">
      <c r="A4250" s="131"/>
    </row>
    <row r="4251" spans="1:1" x14ac:dyDescent="0.25">
      <c r="A4251" s="131"/>
    </row>
    <row r="4252" spans="1:1" x14ac:dyDescent="0.25">
      <c r="A4252" s="131"/>
    </row>
    <row r="4253" spans="1:1" x14ac:dyDescent="0.25">
      <c r="A4253" s="131"/>
    </row>
    <row r="4254" spans="1:1" x14ac:dyDescent="0.25">
      <c r="A4254" s="131"/>
    </row>
    <row r="4255" spans="1:1" x14ac:dyDescent="0.25">
      <c r="A4255" s="131"/>
    </row>
    <row r="4256" spans="1:1" x14ac:dyDescent="0.25">
      <c r="A4256" s="131"/>
    </row>
    <row r="4257" spans="1:1" x14ac:dyDescent="0.25">
      <c r="A4257" s="131"/>
    </row>
    <row r="4258" spans="1:1" x14ac:dyDescent="0.25">
      <c r="A4258" s="131"/>
    </row>
    <row r="4259" spans="1:1" x14ac:dyDescent="0.25">
      <c r="A4259" s="131"/>
    </row>
    <row r="4260" spans="1:1" x14ac:dyDescent="0.25">
      <c r="A4260" s="131"/>
    </row>
    <row r="4261" spans="1:1" x14ac:dyDescent="0.25">
      <c r="A4261" s="131"/>
    </row>
    <row r="4262" spans="1:1" x14ac:dyDescent="0.25">
      <c r="A4262" s="131"/>
    </row>
    <row r="4263" spans="1:1" x14ac:dyDescent="0.25">
      <c r="A4263" s="131"/>
    </row>
    <row r="4264" spans="1:1" x14ac:dyDescent="0.25">
      <c r="A4264" s="131"/>
    </row>
    <row r="4265" spans="1:1" x14ac:dyDescent="0.25">
      <c r="A4265" s="131"/>
    </row>
    <row r="4266" spans="1:1" x14ac:dyDescent="0.25">
      <c r="A4266" s="131"/>
    </row>
    <row r="4267" spans="1:1" x14ac:dyDescent="0.25">
      <c r="A4267" s="131"/>
    </row>
    <row r="4268" spans="1:1" x14ac:dyDescent="0.25">
      <c r="A4268" s="131"/>
    </row>
    <row r="4269" spans="1:1" x14ac:dyDescent="0.25">
      <c r="A4269" s="131"/>
    </row>
    <row r="4270" spans="1:1" x14ac:dyDescent="0.25">
      <c r="A4270" s="131"/>
    </row>
    <row r="4271" spans="1:1" x14ac:dyDescent="0.25">
      <c r="A4271" s="131"/>
    </row>
    <row r="4272" spans="1:1" x14ac:dyDescent="0.25">
      <c r="A4272" s="131"/>
    </row>
    <row r="4273" spans="1:1" x14ac:dyDescent="0.25">
      <c r="A4273" s="131"/>
    </row>
    <row r="4274" spans="1:1" x14ac:dyDescent="0.25">
      <c r="A4274" s="131"/>
    </row>
    <row r="4275" spans="1:1" x14ac:dyDescent="0.25">
      <c r="A4275" s="131"/>
    </row>
    <row r="4276" spans="1:1" x14ac:dyDescent="0.25">
      <c r="A4276" s="131"/>
    </row>
    <row r="4277" spans="1:1" x14ac:dyDescent="0.25">
      <c r="A4277" s="131"/>
    </row>
    <row r="4278" spans="1:1" x14ac:dyDescent="0.25">
      <c r="A4278" s="131"/>
    </row>
    <row r="4279" spans="1:1" x14ac:dyDescent="0.25">
      <c r="A4279" s="131"/>
    </row>
    <row r="4280" spans="1:1" x14ac:dyDescent="0.25">
      <c r="A4280" s="131"/>
    </row>
    <row r="4281" spans="1:1" x14ac:dyDescent="0.25">
      <c r="A4281" s="131"/>
    </row>
    <row r="4282" spans="1:1" x14ac:dyDescent="0.25">
      <c r="A4282" s="131"/>
    </row>
    <row r="4283" spans="1:1" x14ac:dyDescent="0.25">
      <c r="A4283" s="131"/>
    </row>
    <row r="4284" spans="1:1" x14ac:dyDescent="0.25">
      <c r="A4284" s="131"/>
    </row>
    <row r="4285" spans="1:1" x14ac:dyDescent="0.25">
      <c r="A4285" s="131"/>
    </row>
    <row r="4286" spans="1:1" x14ac:dyDescent="0.25">
      <c r="A4286" s="131"/>
    </row>
    <row r="4287" spans="1:1" x14ac:dyDescent="0.25">
      <c r="A4287" s="131"/>
    </row>
    <row r="4288" spans="1:1" x14ac:dyDescent="0.25">
      <c r="A4288" s="131"/>
    </row>
    <row r="4289" spans="1:1" x14ac:dyDescent="0.25">
      <c r="A4289" s="131"/>
    </row>
    <row r="4290" spans="1:1" x14ac:dyDescent="0.25">
      <c r="A4290" s="131"/>
    </row>
    <row r="4291" spans="1:1" x14ac:dyDescent="0.25">
      <c r="A4291" s="131"/>
    </row>
    <row r="4292" spans="1:1" x14ac:dyDescent="0.25">
      <c r="A4292" s="131"/>
    </row>
    <row r="4293" spans="1:1" x14ac:dyDescent="0.25">
      <c r="A4293" s="131"/>
    </row>
    <row r="4294" spans="1:1" x14ac:dyDescent="0.25">
      <c r="A4294" s="131"/>
    </row>
    <row r="4295" spans="1:1" x14ac:dyDescent="0.25">
      <c r="A4295" s="131"/>
    </row>
    <row r="4296" spans="1:1" x14ac:dyDescent="0.25">
      <c r="A4296" s="131"/>
    </row>
    <row r="4297" spans="1:1" x14ac:dyDescent="0.25">
      <c r="A4297" s="131"/>
    </row>
    <row r="4298" spans="1:1" x14ac:dyDescent="0.25">
      <c r="A4298" s="131"/>
    </row>
    <row r="4299" spans="1:1" x14ac:dyDescent="0.25">
      <c r="A4299" s="131"/>
    </row>
    <row r="4300" spans="1:1" x14ac:dyDescent="0.25">
      <c r="A4300" s="131"/>
    </row>
    <row r="4301" spans="1:1" x14ac:dyDescent="0.25">
      <c r="A4301" s="131"/>
    </row>
    <row r="4302" spans="1:1" x14ac:dyDescent="0.25">
      <c r="A4302" s="131"/>
    </row>
    <row r="4303" spans="1:1" x14ac:dyDescent="0.25">
      <c r="A4303" s="131"/>
    </row>
    <row r="4304" spans="1:1" x14ac:dyDescent="0.25">
      <c r="A4304" s="131"/>
    </row>
    <row r="4305" spans="1:1" x14ac:dyDescent="0.25">
      <c r="A4305" s="131"/>
    </row>
    <row r="4306" spans="1:1" x14ac:dyDescent="0.25">
      <c r="A4306" s="131"/>
    </row>
    <row r="4307" spans="1:1" x14ac:dyDescent="0.25">
      <c r="A4307" s="131"/>
    </row>
    <row r="4308" spans="1:1" x14ac:dyDescent="0.25">
      <c r="A4308" s="131"/>
    </row>
    <row r="4309" spans="1:1" x14ac:dyDescent="0.25">
      <c r="A4309" s="131"/>
    </row>
    <row r="4310" spans="1:1" x14ac:dyDescent="0.25">
      <c r="A4310" s="131"/>
    </row>
    <row r="4311" spans="1:1" x14ac:dyDescent="0.25">
      <c r="A4311" s="131"/>
    </row>
    <row r="4312" spans="1:1" x14ac:dyDescent="0.25">
      <c r="A4312" s="131"/>
    </row>
    <row r="4313" spans="1:1" x14ac:dyDescent="0.25">
      <c r="A4313" s="131"/>
    </row>
    <row r="4314" spans="1:1" x14ac:dyDescent="0.25">
      <c r="A4314" s="131"/>
    </row>
    <row r="4315" spans="1:1" x14ac:dyDescent="0.25">
      <c r="A4315" s="131"/>
    </row>
    <row r="4316" spans="1:1" x14ac:dyDescent="0.25">
      <c r="A4316" s="131"/>
    </row>
    <row r="4317" spans="1:1" x14ac:dyDescent="0.25">
      <c r="A4317" s="131"/>
    </row>
    <row r="4318" spans="1:1" x14ac:dyDescent="0.25">
      <c r="A4318" s="131"/>
    </row>
    <row r="4319" spans="1:1" x14ac:dyDescent="0.25">
      <c r="A4319" s="131"/>
    </row>
    <row r="4320" spans="1:1" x14ac:dyDescent="0.25">
      <c r="A4320" s="131"/>
    </row>
    <row r="4321" spans="1:1" x14ac:dyDescent="0.25">
      <c r="A4321" s="131"/>
    </row>
    <row r="4322" spans="1:1" x14ac:dyDescent="0.25">
      <c r="A4322" s="131"/>
    </row>
    <row r="4323" spans="1:1" x14ac:dyDescent="0.25">
      <c r="A4323" s="131"/>
    </row>
    <row r="4324" spans="1:1" x14ac:dyDescent="0.25">
      <c r="A4324" s="131"/>
    </row>
    <row r="4325" spans="1:1" x14ac:dyDescent="0.25">
      <c r="A4325" s="131"/>
    </row>
    <row r="4326" spans="1:1" x14ac:dyDescent="0.25">
      <c r="A4326" s="131"/>
    </row>
    <row r="4327" spans="1:1" x14ac:dyDescent="0.25">
      <c r="A4327" s="131"/>
    </row>
    <row r="4328" spans="1:1" x14ac:dyDescent="0.25">
      <c r="A4328" s="131"/>
    </row>
    <row r="4329" spans="1:1" x14ac:dyDescent="0.25">
      <c r="A4329" s="131"/>
    </row>
    <row r="4330" spans="1:1" x14ac:dyDescent="0.25">
      <c r="A4330" s="131"/>
    </row>
    <row r="4331" spans="1:1" x14ac:dyDescent="0.25">
      <c r="A4331" s="131"/>
    </row>
    <row r="4332" spans="1:1" x14ac:dyDescent="0.25">
      <c r="A4332" s="131"/>
    </row>
    <row r="4333" spans="1:1" x14ac:dyDescent="0.25">
      <c r="A4333" s="131"/>
    </row>
    <row r="4334" spans="1:1" x14ac:dyDescent="0.25">
      <c r="A4334" s="131"/>
    </row>
    <row r="4335" spans="1:1" x14ac:dyDescent="0.25">
      <c r="A4335" s="131"/>
    </row>
    <row r="4336" spans="1:1" x14ac:dyDescent="0.25">
      <c r="A4336" s="131"/>
    </row>
    <row r="4337" spans="1:1" x14ac:dyDescent="0.25">
      <c r="A4337" s="131"/>
    </row>
    <row r="4338" spans="1:1" x14ac:dyDescent="0.25">
      <c r="A4338" s="131"/>
    </row>
    <row r="4339" spans="1:1" x14ac:dyDescent="0.25">
      <c r="A4339" s="131"/>
    </row>
    <row r="4340" spans="1:1" x14ac:dyDescent="0.25">
      <c r="A4340" s="131"/>
    </row>
    <row r="4341" spans="1:1" x14ac:dyDescent="0.25">
      <c r="A4341" s="131"/>
    </row>
    <row r="4342" spans="1:1" x14ac:dyDescent="0.25">
      <c r="A4342" s="131"/>
    </row>
    <row r="4343" spans="1:1" x14ac:dyDescent="0.25">
      <c r="A4343" s="131"/>
    </row>
    <row r="4344" spans="1:1" x14ac:dyDescent="0.25">
      <c r="A4344" s="131"/>
    </row>
    <row r="4345" spans="1:1" x14ac:dyDescent="0.25">
      <c r="A4345" s="131"/>
    </row>
    <row r="4346" spans="1:1" x14ac:dyDescent="0.25">
      <c r="A4346" s="131"/>
    </row>
    <row r="4347" spans="1:1" x14ac:dyDescent="0.25">
      <c r="A4347" s="131"/>
    </row>
    <row r="4348" spans="1:1" x14ac:dyDescent="0.25">
      <c r="A4348" s="131"/>
    </row>
    <row r="4349" spans="1:1" x14ac:dyDescent="0.25">
      <c r="A4349" s="131"/>
    </row>
    <row r="4350" spans="1:1" x14ac:dyDescent="0.25">
      <c r="A4350" s="131"/>
    </row>
    <row r="4351" spans="1:1" x14ac:dyDescent="0.25">
      <c r="A4351" s="131"/>
    </row>
    <row r="4352" spans="1:1" x14ac:dyDescent="0.25">
      <c r="A4352" s="131"/>
    </row>
    <row r="4353" spans="1:1" x14ac:dyDescent="0.25">
      <c r="A4353" s="131"/>
    </row>
    <row r="4354" spans="1:1" x14ac:dyDescent="0.25">
      <c r="A4354" s="131"/>
    </row>
    <row r="4355" spans="1:1" x14ac:dyDescent="0.25">
      <c r="A4355" s="131"/>
    </row>
    <row r="4356" spans="1:1" x14ac:dyDescent="0.25">
      <c r="A4356" s="131"/>
    </row>
    <row r="4357" spans="1:1" x14ac:dyDescent="0.25">
      <c r="A4357" s="131"/>
    </row>
    <row r="4358" spans="1:1" x14ac:dyDescent="0.25">
      <c r="A4358" s="131"/>
    </row>
    <row r="4359" spans="1:1" x14ac:dyDescent="0.25">
      <c r="A4359" s="131"/>
    </row>
    <row r="4360" spans="1:1" x14ac:dyDescent="0.25">
      <c r="A4360" s="131"/>
    </row>
    <row r="4361" spans="1:1" x14ac:dyDescent="0.25">
      <c r="A4361" s="131"/>
    </row>
    <row r="4362" spans="1:1" x14ac:dyDescent="0.25">
      <c r="A4362" s="131"/>
    </row>
    <row r="4363" spans="1:1" x14ac:dyDescent="0.25">
      <c r="A4363" s="131"/>
    </row>
    <row r="4364" spans="1:1" x14ac:dyDescent="0.25">
      <c r="A4364" s="131"/>
    </row>
    <row r="4365" spans="1:1" x14ac:dyDescent="0.25">
      <c r="A4365" s="131"/>
    </row>
    <row r="4366" spans="1:1" x14ac:dyDescent="0.25">
      <c r="A4366" s="131"/>
    </row>
    <row r="4367" spans="1:1" x14ac:dyDescent="0.25">
      <c r="A4367" s="131"/>
    </row>
    <row r="4368" spans="1:1" x14ac:dyDescent="0.25">
      <c r="A4368" s="131"/>
    </row>
    <row r="4369" spans="1:1" x14ac:dyDescent="0.25">
      <c r="A4369" s="131"/>
    </row>
    <row r="4370" spans="1:1" x14ac:dyDescent="0.25">
      <c r="A4370" s="131"/>
    </row>
    <row r="4371" spans="1:1" x14ac:dyDescent="0.25">
      <c r="A4371" s="131"/>
    </row>
    <row r="4372" spans="1:1" x14ac:dyDescent="0.25">
      <c r="A4372" s="131"/>
    </row>
    <row r="4373" spans="1:1" x14ac:dyDescent="0.25">
      <c r="A4373" s="131"/>
    </row>
    <row r="4374" spans="1:1" x14ac:dyDescent="0.25">
      <c r="A4374" s="131"/>
    </row>
    <row r="4375" spans="1:1" x14ac:dyDescent="0.25">
      <c r="A4375" s="131"/>
    </row>
    <row r="4376" spans="1:1" x14ac:dyDescent="0.25">
      <c r="A4376" s="131"/>
    </row>
    <row r="4377" spans="1:1" x14ac:dyDescent="0.25">
      <c r="A4377" s="131"/>
    </row>
    <row r="4378" spans="1:1" x14ac:dyDescent="0.25">
      <c r="A4378" s="131"/>
    </row>
    <row r="4379" spans="1:1" x14ac:dyDescent="0.25">
      <c r="A4379" s="131"/>
    </row>
    <row r="4380" spans="1:1" x14ac:dyDescent="0.25">
      <c r="A4380" s="131"/>
    </row>
    <row r="4381" spans="1:1" x14ac:dyDescent="0.25">
      <c r="A4381" s="131"/>
    </row>
    <row r="4382" spans="1:1" x14ac:dyDescent="0.25">
      <c r="A4382" s="131"/>
    </row>
    <row r="4383" spans="1:1" x14ac:dyDescent="0.25">
      <c r="A4383" s="131"/>
    </row>
    <row r="4384" spans="1:1" x14ac:dyDescent="0.25">
      <c r="A4384" s="131"/>
    </row>
    <row r="4385" spans="1:1" x14ac:dyDescent="0.25">
      <c r="A4385" s="131"/>
    </row>
    <row r="4386" spans="1:1" x14ac:dyDescent="0.25">
      <c r="A4386" s="131"/>
    </row>
    <row r="4387" spans="1:1" x14ac:dyDescent="0.25">
      <c r="A4387" s="131"/>
    </row>
    <row r="4388" spans="1:1" x14ac:dyDescent="0.25">
      <c r="A4388" s="131"/>
    </row>
    <row r="4389" spans="1:1" x14ac:dyDescent="0.25">
      <c r="A4389" s="131"/>
    </row>
    <row r="4390" spans="1:1" x14ac:dyDescent="0.25">
      <c r="A4390" s="131"/>
    </row>
    <row r="4391" spans="1:1" x14ac:dyDescent="0.25">
      <c r="A4391" s="131"/>
    </row>
    <row r="4392" spans="1:1" x14ac:dyDescent="0.25">
      <c r="A4392" s="131"/>
    </row>
    <row r="4393" spans="1:1" x14ac:dyDescent="0.25">
      <c r="A4393" s="131"/>
    </row>
    <row r="4394" spans="1:1" x14ac:dyDescent="0.25">
      <c r="A4394" s="131"/>
    </row>
    <row r="4395" spans="1:1" x14ac:dyDescent="0.25">
      <c r="A4395" s="131"/>
    </row>
    <row r="4396" spans="1:1" x14ac:dyDescent="0.25">
      <c r="A4396" s="131"/>
    </row>
    <row r="4397" spans="1:1" x14ac:dyDescent="0.25">
      <c r="A4397" s="131"/>
    </row>
    <row r="4398" spans="1:1" x14ac:dyDescent="0.25">
      <c r="A4398" s="131"/>
    </row>
    <row r="4399" spans="1:1" x14ac:dyDescent="0.25">
      <c r="A4399" s="131"/>
    </row>
    <row r="4400" spans="1:1" x14ac:dyDescent="0.25">
      <c r="A4400" s="131"/>
    </row>
    <row r="4401" spans="1:1" x14ac:dyDescent="0.25">
      <c r="A4401" s="131"/>
    </row>
    <row r="4402" spans="1:1" x14ac:dyDescent="0.25">
      <c r="A4402" s="131"/>
    </row>
    <row r="4403" spans="1:1" x14ac:dyDescent="0.25">
      <c r="A4403" s="131"/>
    </row>
    <row r="4404" spans="1:1" x14ac:dyDescent="0.25">
      <c r="A4404" s="131"/>
    </row>
    <row r="4405" spans="1:1" x14ac:dyDescent="0.25">
      <c r="A4405" s="131"/>
    </row>
    <row r="4406" spans="1:1" x14ac:dyDescent="0.25">
      <c r="A4406" s="131"/>
    </row>
    <row r="4407" spans="1:1" x14ac:dyDescent="0.25">
      <c r="A4407" s="131"/>
    </row>
    <row r="4408" spans="1:1" x14ac:dyDescent="0.25">
      <c r="A4408" s="131"/>
    </row>
    <row r="4409" spans="1:1" x14ac:dyDescent="0.25">
      <c r="A4409" s="131"/>
    </row>
    <row r="4410" spans="1:1" x14ac:dyDescent="0.25">
      <c r="A4410" s="131"/>
    </row>
    <row r="4411" spans="1:1" x14ac:dyDescent="0.25">
      <c r="A4411" s="131"/>
    </row>
    <row r="4412" spans="1:1" x14ac:dyDescent="0.25">
      <c r="A4412" s="131"/>
    </row>
    <row r="4413" spans="1:1" x14ac:dyDescent="0.25">
      <c r="A4413" s="131"/>
    </row>
    <row r="4414" spans="1:1" x14ac:dyDescent="0.25">
      <c r="A4414" s="131"/>
    </row>
    <row r="4415" spans="1:1" x14ac:dyDescent="0.25">
      <c r="A4415" s="131"/>
    </row>
    <row r="4416" spans="1:1" x14ac:dyDescent="0.25">
      <c r="A4416" s="131"/>
    </row>
    <row r="4417" spans="1:1" x14ac:dyDescent="0.25">
      <c r="A4417" s="131"/>
    </row>
    <row r="4418" spans="1:1" x14ac:dyDescent="0.25">
      <c r="A4418" s="131"/>
    </row>
    <row r="4419" spans="1:1" x14ac:dyDescent="0.25">
      <c r="A4419" s="131"/>
    </row>
    <row r="4420" spans="1:1" x14ac:dyDescent="0.25">
      <c r="A4420" s="131"/>
    </row>
    <row r="4421" spans="1:1" x14ac:dyDescent="0.25">
      <c r="A4421" s="131"/>
    </row>
    <row r="4422" spans="1:1" x14ac:dyDescent="0.25">
      <c r="A4422" s="131"/>
    </row>
    <row r="4423" spans="1:1" x14ac:dyDescent="0.25">
      <c r="A4423" s="131"/>
    </row>
    <row r="4424" spans="1:1" x14ac:dyDescent="0.25">
      <c r="A4424" s="131"/>
    </row>
    <row r="4425" spans="1:1" x14ac:dyDescent="0.25">
      <c r="A4425" s="131"/>
    </row>
    <row r="4426" spans="1:1" x14ac:dyDescent="0.25">
      <c r="A4426" s="131"/>
    </row>
    <row r="4427" spans="1:1" x14ac:dyDescent="0.25">
      <c r="A4427" s="131"/>
    </row>
    <row r="4428" spans="1:1" x14ac:dyDescent="0.25">
      <c r="A4428" s="131"/>
    </row>
    <row r="4429" spans="1:1" x14ac:dyDescent="0.25">
      <c r="A4429" s="131"/>
    </row>
    <row r="4430" spans="1:1" x14ac:dyDescent="0.25">
      <c r="A4430" s="131"/>
    </row>
    <row r="4431" spans="1:1" x14ac:dyDescent="0.25">
      <c r="A4431" s="131"/>
    </row>
    <row r="4432" spans="1:1" x14ac:dyDescent="0.25">
      <c r="A4432" s="131"/>
    </row>
    <row r="4433" spans="1:1" x14ac:dyDescent="0.25">
      <c r="A4433" s="131"/>
    </row>
    <row r="4434" spans="1:1" x14ac:dyDescent="0.25">
      <c r="A4434" s="131"/>
    </row>
    <row r="4435" spans="1:1" x14ac:dyDescent="0.25">
      <c r="A4435" s="131"/>
    </row>
    <row r="4436" spans="1:1" x14ac:dyDescent="0.25">
      <c r="A4436" s="131"/>
    </row>
    <row r="4437" spans="1:1" x14ac:dyDescent="0.25">
      <c r="A4437" s="131"/>
    </row>
    <row r="4438" spans="1:1" x14ac:dyDescent="0.25">
      <c r="A4438" s="131"/>
    </row>
    <row r="4439" spans="1:1" x14ac:dyDescent="0.25">
      <c r="A4439" s="131"/>
    </row>
    <row r="4440" spans="1:1" x14ac:dyDescent="0.25">
      <c r="A4440" s="131"/>
    </row>
    <row r="4441" spans="1:1" x14ac:dyDescent="0.25">
      <c r="A4441" s="131"/>
    </row>
    <row r="4442" spans="1:1" x14ac:dyDescent="0.25">
      <c r="A4442" s="131"/>
    </row>
    <row r="4443" spans="1:1" x14ac:dyDescent="0.25">
      <c r="A4443" s="131"/>
    </row>
    <row r="4444" spans="1:1" x14ac:dyDescent="0.25">
      <c r="A4444" s="131"/>
    </row>
    <row r="4445" spans="1:1" x14ac:dyDescent="0.25">
      <c r="A4445" s="131"/>
    </row>
    <row r="4446" spans="1:1" x14ac:dyDescent="0.25">
      <c r="A4446" s="131"/>
    </row>
    <row r="4447" spans="1:1" x14ac:dyDescent="0.25">
      <c r="A4447" s="131"/>
    </row>
    <row r="4448" spans="1:1" x14ac:dyDescent="0.25">
      <c r="A4448" s="131"/>
    </row>
    <row r="4449" spans="1:1" x14ac:dyDescent="0.25">
      <c r="A4449" s="131"/>
    </row>
    <row r="4450" spans="1:1" x14ac:dyDescent="0.25">
      <c r="A4450" s="131"/>
    </row>
    <row r="4451" spans="1:1" x14ac:dyDescent="0.25">
      <c r="A4451" s="131"/>
    </row>
    <row r="4452" spans="1:1" x14ac:dyDescent="0.25">
      <c r="A4452" s="131"/>
    </row>
    <row r="4453" spans="1:1" x14ac:dyDescent="0.25">
      <c r="A4453" s="131"/>
    </row>
    <row r="4454" spans="1:1" x14ac:dyDescent="0.25">
      <c r="A4454" s="131"/>
    </row>
    <row r="4455" spans="1:1" x14ac:dyDescent="0.25">
      <c r="A4455" s="131"/>
    </row>
    <row r="4456" spans="1:1" x14ac:dyDescent="0.25">
      <c r="A4456" s="131"/>
    </row>
    <row r="4457" spans="1:1" x14ac:dyDescent="0.25">
      <c r="A4457" s="131"/>
    </row>
    <row r="4458" spans="1:1" x14ac:dyDescent="0.25">
      <c r="A4458" s="131"/>
    </row>
    <row r="4459" spans="1:1" x14ac:dyDescent="0.25">
      <c r="A4459" s="131"/>
    </row>
    <row r="4460" spans="1:1" x14ac:dyDescent="0.25">
      <c r="A4460" s="131"/>
    </row>
    <row r="4461" spans="1:1" x14ac:dyDescent="0.25">
      <c r="A4461" s="131"/>
    </row>
    <row r="4462" spans="1:1" x14ac:dyDescent="0.25">
      <c r="A4462" s="131"/>
    </row>
    <row r="4463" spans="1:1" x14ac:dyDescent="0.25">
      <c r="A4463" s="131"/>
    </row>
    <row r="4464" spans="1:1" x14ac:dyDescent="0.25">
      <c r="A4464" s="131"/>
    </row>
    <row r="4465" spans="1:1" x14ac:dyDescent="0.25">
      <c r="A4465" s="131"/>
    </row>
    <row r="4466" spans="1:1" x14ac:dyDescent="0.25">
      <c r="A4466" s="131"/>
    </row>
    <row r="4467" spans="1:1" x14ac:dyDescent="0.25">
      <c r="A4467" s="131"/>
    </row>
    <row r="4468" spans="1:1" x14ac:dyDescent="0.25">
      <c r="A4468" s="131"/>
    </row>
    <row r="4469" spans="1:1" x14ac:dyDescent="0.25">
      <c r="A4469" s="131"/>
    </row>
    <row r="4470" spans="1:1" x14ac:dyDescent="0.25">
      <c r="A4470" s="131"/>
    </row>
    <row r="4471" spans="1:1" x14ac:dyDescent="0.25">
      <c r="A4471" s="131"/>
    </row>
    <row r="4472" spans="1:1" x14ac:dyDescent="0.25">
      <c r="A4472" s="131"/>
    </row>
    <row r="4473" spans="1:1" x14ac:dyDescent="0.25">
      <c r="A4473" s="131"/>
    </row>
    <row r="4474" spans="1:1" x14ac:dyDescent="0.25">
      <c r="A4474" s="131"/>
    </row>
    <row r="4475" spans="1:1" x14ac:dyDescent="0.25">
      <c r="A4475" s="131"/>
    </row>
    <row r="4476" spans="1:1" x14ac:dyDescent="0.25">
      <c r="A4476" s="131"/>
    </row>
    <row r="4477" spans="1:1" x14ac:dyDescent="0.25">
      <c r="A4477" s="131"/>
    </row>
    <row r="4478" spans="1:1" x14ac:dyDescent="0.25">
      <c r="A4478" s="131"/>
    </row>
    <row r="4479" spans="1:1" x14ac:dyDescent="0.25">
      <c r="A4479" s="131"/>
    </row>
    <row r="4480" spans="1:1" x14ac:dyDescent="0.25">
      <c r="A4480" s="131"/>
    </row>
    <row r="4481" spans="1:1" x14ac:dyDescent="0.25">
      <c r="A4481" s="131"/>
    </row>
    <row r="4482" spans="1:1" x14ac:dyDescent="0.25">
      <c r="A4482" s="131"/>
    </row>
    <row r="4483" spans="1:1" x14ac:dyDescent="0.25">
      <c r="A4483" s="131"/>
    </row>
    <row r="4484" spans="1:1" x14ac:dyDescent="0.25">
      <c r="A4484" s="131"/>
    </row>
    <row r="4485" spans="1:1" x14ac:dyDescent="0.25">
      <c r="A4485" s="131"/>
    </row>
    <row r="4486" spans="1:1" x14ac:dyDescent="0.25">
      <c r="A4486" s="131"/>
    </row>
    <row r="4487" spans="1:1" x14ac:dyDescent="0.25">
      <c r="A4487" s="131"/>
    </row>
    <row r="4488" spans="1:1" x14ac:dyDescent="0.25">
      <c r="A4488" s="131"/>
    </row>
    <row r="4489" spans="1:1" x14ac:dyDescent="0.25">
      <c r="A4489" s="131"/>
    </row>
    <row r="4490" spans="1:1" x14ac:dyDescent="0.25">
      <c r="A4490" s="131"/>
    </row>
    <row r="4491" spans="1:1" x14ac:dyDescent="0.25">
      <c r="A4491" s="131"/>
    </row>
    <row r="4492" spans="1:1" x14ac:dyDescent="0.25">
      <c r="A4492" s="131"/>
    </row>
    <row r="4493" spans="1:1" x14ac:dyDescent="0.25">
      <c r="A4493" s="131"/>
    </row>
    <row r="4494" spans="1:1" x14ac:dyDescent="0.25">
      <c r="A4494" s="131"/>
    </row>
    <row r="4495" spans="1:1" x14ac:dyDescent="0.25">
      <c r="A4495" s="131"/>
    </row>
    <row r="4496" spans="1:1" x14ac:dyDescent="0.25">
      <c r="A4496" s="131"/>
    </row>
    <row r="4497" spans="1:1" x14ac:dyDescent="0.25">
      <c r="A4497" s="131"/>
    </row>
    <row r="4498" spans="1:1" x14ac:dyDescent="0.25">
      <c r="A4498" s="131"/>
    </row>
    <row r="4499" spans="1:1" x14ac:dyDescent="0.25">
      <c r="A4499" s="131"/>
    </row>
    <row r="4500" spans="1:1" x14ac:dyDescent="0.25">
      <c r="A4500" s="131"/>
    </row>
    <row r="4501" spans="1:1" x14ac:dyDescent="0.25">
      <c r="A4501" s="131"/>
    </row>
    <row r="4502" spans="1:1" x14ac:dyDescent="0.25">
      <c r="A4502" s="131"/>
    </row>
    <row r="4503" spans="1:1" x14ac:dyDescent="0.25">
      <c r="A4503" s="131"/>
    </row>
    <row r="4504" spans="1:1" x14ac:dyDescent="0.25">
      <c r="A4504" s="131"/>
    </row>
    <row r="4505" spans="1:1" x14ac:dyDescent="0.25">
      <c r="A4505" s="131"/>
    </row>
    <row r="4506" spans="1:1" x14ac:dyDescent="0.25">
      <c r="A4506" s="131"/>
    </row>
    <row r="4507" spans="1:1" x14ac:dyDescent="0.25">
      <c r="A4507" s="131"/>
    </row>
    <row r="4508" spans="1:1" x14ac:dyDescent="0.25">
      <c r="A4508" s="131"/>
    </row>
    <row r="4509" spans="1:1" x14ac:dyDescent="0.25">
      <c r="A4509" s="131"/>
    </row>
    <row r="4510" spans="1:1" x14ac:dyDescent="0.25">
      <c r="A4510" s="131"/>
    </row>
    <row r="4511" spans="1:1" x14ac:dyDescent="0.25">
      <c r="A4511" s="131"/>
    </row>
    <row r="4512" spans="1:1" x14ac:dyDescent="0.25">
      <c r="A4512" s="131"/>
    </row>
    <row r="4513" spans="1:1" x14ac:dyDescent="0.25">
      <c r="A4513" s="131"/>
    </row>
    <row r="4514" spans="1:1" x14ac:dyDescent="0.25">
      <c r="A4514" s="131"/>
    </row>
    <row r="4515" spans="1:1" x14ac:dyDescent="0.25">
      <c r="A4515" s="131"/>
    </row>
    <row r="4516" spans="1:1" x14ac:dyDescent="0.25">
      <c r="A4516" s="131"/>
    </row>
    <row r="4517" spans="1:1" x14ac:dyDescent="0.25">
      <c r="A4517" s="131"/>
    </row>
    <row r="4518" spans="1:1" x14ac:dyDescent="0.25">
      <c r="A4518" s="131"/>
    </row>
    <row r="4519" spans="1:1" x14ac:dyDescent="0.25">
      <c r="A4519" s="131"/>
    </row>
    <row r="4520" spans="1:1" x14ac:dyDescent="0.25">
      <c r="A4520" s="131"/>
    </row>
    <row r="4521" spans="1:1" x14ac:dyDescent="0.25">
      <c r="A4521" s="131"/>
    </row>
    <row r="4522" spans="1:1" x14ac:dyDescent="0.25">
      <c r="A4522" s="131"/>
    </row>
    <row r="4523" spans="1:1" x14ac:dyDescent="0.25">
      <c r="A4523" s="131"/>
    </row>
    <row r="4524" spans="1:1" x14ac:dyDescent="0.25">
      <c r="A4524" s="131"/>
    </row>
    <row r="4525" spans="1:1" x14ac:dyDescent="0.25">
      <c r="A4525" s="131"/>
    </row>
    <row r="4526" spans="1:1" x14ac:dyDescent="0.25">
      <c r="A4526" s="131"/>
    </row>
    <row r="4527" spans="1:1" x14ac:dyDescent="0.25">
      <c r="A4527" s="131"/>
    </row>
    <row r="4528" spans="1:1" x14ac:dyDescent="0.25">
      <c r="A4528" s="131"/>
    </row>
    <row r="4529" spans="1:1" x14ac:dyDescent="0.25">
      <c r="A4529" s="131"/>
    </row>
    <row r="4530" spans="1:1" x14ac:dyDescent="0.25">
      <c r="A4530" s="131"/>
    </row>
    <row r="4531" spans="1:1" x14ac:dyDescent="0.25">
      <c r="A4531" s="131"/>
    </row>
    <row r="4532" spans="1:1" x14ac:dyDescent="0.25">
      <c r="A4532" s="131"/>
    </row>
    <row r="4533" spans="1:1" x14ac:dyDescent="0.25">
      <c r="A4533" s="131"/>
    </row>
    <row r="4534" spans="1:1" x14ac:dyDescent="0.25">
      <c r="A4534" s="131"/>
    </row>
    <row r="4535" spans="1:1" x14ac:dyDescent="0.25">
      <c r="A4535" s="131"/>
    </row>
    <row r="4536" spans="1:1" x14ac:dyDescent="0.25">
      <c r="A4536" s="131"/>
    </row>
    <row r="4537" spans="1:1" x14ac:dyDescent="0.25">
      <c r="A4537" s="131"/>
    </row>
    <row r="4538" spans="1:1" x14ac:dyDescent="0.25">
      <c r="A4538" s="131"/>
    </row>
    <row r="4539" spans="1:1" x14ac:dyDescent="0.25">
      <c r="A4539" s="131"/>
    </row>
    <row r="4540" spans="1:1" x14ac:dyDescent="0.25">
      <c r="A4540" s="131"/>
    </row>
    <row r="4541" spans="1:1" x14ac:dyDescent="0.25">
      <c r="A4541" s="131"/>
    </row>
    <row r="4542" spans="1:1" x14ac:dyDescent="0.25">
      <c r="A4542" s="131"/>
    </row>
    <row r="4543" spans="1:1" x14ac:dyDescent="0.25">
      <c r="A4543" s="131"/>
    </row>
    <row r="4544" spans="1:1" x14ac:dyDescent="0.25">
      <c r="A4544" s="131"/>
    </row>
    <row r="4545" spans="1:1" x14ac:dyDescent="0.25">
      <c r="A4545" s="131"/>
    </row>
    <row r="4546" spans="1:1" x14ac:dyDescent="0.25">
      <c r="A4546" s="131"/>
    </row>
    <row r="4547" spans="1:1" x14ac:dyDescent="0.25">
      <c r="A4547" s="131"/>
    </row>
    <row r="4548" spans="1:1" x14ac:dyDescent="0.25">
      <c r="A4548" s="131"/>
    </row>
    <row r="4549" spans="1:1" x14ac:dyDescent="0.25">
      <c r="A4549" s="131"/>
    </row>
    <row r="4550" spans="1:1" x14ac:dyDescent="0.25">
      <c r="A4550" s="131"/>
    </row>
    <row r="4551" spans="1:1" x14ac:dyDescent="0.25">
      <c r="A4551" s="131"/>
    </row>
    <row r="4552" spans="1:1" x14ac:dyDescent="0.25">
      <c r="A4552" s="131"/>
    </row>
    <row r="4553" spans="1:1" x14ac:dyDescent="0.25">
      <c r="A4553" s="131"/>
    </row>
    <row r="4554" spans="1:1" x14ac:dyDescent="0.25">
      <c r="A4554" s="131"/>
    </row>
    <row r="4555" spans="1:1" x14ac:dyDescent="0.25">
      <c r="A4555" s="131"/>
    </row>
    <row r="4556" spans="1:1" x14ac:dyDescent="0.25">
      <c r="A4556" s="131"/>
    </row>
    <row r="4557" spans="1:1" x14ac:dyDescent="0.25">
      <c r="A4557" s="131"/>
    </row>
    <row r="4558" spans="1:1" x14ac:dyDescent="0.25">
      <c r="A4558" s="131"/>
    </row>
    <row r="4559" spans="1:1" x14ac:dyDescent="0.25">
      <c r="A4559" s="131"/>
    </row>
    <row r="4560" spans="1:1" x14ac:dyDescent="0.25">
      <c r="A4560" s="131"/>
    </row>
    <row r="4561" spans="1:1" x14ac:dyDescent="0.25">
      <c r="A4561" s="131"/>
    </row>
    <row r="4562" spans="1:1" x14ac:dyDescent="0.25">
      <c r="A4562" s="131"/>
    </row>
    <row r="4563" spans="1:1" x14ac:dyDescent="0.25">
      <c r="A4563" s="131"/>
    </row>
    <row r="4564" spans="1:1" x14ac:dyDescent="0.25">
      <c r="A4564" s="131"/>
    </row>
    <row r="4565" spans="1:1" x14ac:dyDescent="0.25">
      <c r="A4565" s="131"/>
    </row>
    <row r="4566" spans="1:1" x14ac:dyDescent="0.25">
      <c r="A4566" s="131"/>
    </row>
    <row r="4567" spans="1:1" x14ac:dyDescent="0.25">
      <c r="A4567" s="131"/>
    </row>
    <row r="4568" spans="1:1" x14ac:dyDescent="0.25">
      <c r="A4568" s="131"/>
    </row>
    <row r="4569" spans="1:1" x14ac:dyDescent="0.25">
      <c r="A4569" s="131"/>
    </row>
    <row r="4570" spans="1:1" x14ac:dyDescent="0.25">
      <c r="A4570" s="131"/>
    </row>
    <row r="4571" spans="1:1" x14ac:dyDescent="0.25">
      <c r="A4571" s="131"/>
    </row>
    <row r="4572" spans="1:1" x14ac:dyDescent="0.25">
      <c r="A4572" s="131"/>
    </row>
    <row r="4573" spans="1:1" x14ac:dyDescent="0.25">
      <c r="A4573" s="131"/>
    </row>
    <row r="4574" spans="1:1" x14ac:dyDescent="0.25">
      <c r="A4574" s="131"/>
    </row>
    <row r="4575" spans="1:1" x14ac:dyDescent="0.25">
      <c r="A4575" s="131"/>
    </row>
    <row r="4576" spans="1:1" x14ac:dyDescent="0.25">
      <c r="A4576" s="131"/>
    </row>
    <row r="4577" spans="1:1" x14ac:dyDescent="0.25">
      <c r="A4577" s="131"/>
    </row>
    <row r="4578" spans="1:1" x14ac:dyDescent="0.25">
      <c r="A4578" s="131"/>
    </row>
    <row r="4579" spans="1:1" x14ac:dyDescent="0.25">
      <c r="A4579" s="131"/>
    </row>
    <row r="4580" spans="1:1" x14ac:dyDescent="0.25">
      <c r="A4580" s="131"/>
    </row>
    <row r="4581" spans="1:1" x14ac:dyDescent="0.25">
      <c r="A4581" s="131"/>
    </row>
    <row r="4582" spans="1:1" x14ac:dyDescent="0.25">
      <c r="A4582" s="131"/>
    </row>
    <row r="4583" spans="1:1" x14ac:dyDescent="0.25">
      <c r="A4583" s="131"/>
    </row>
    <row r="4584" spans="1:1" x14ac:dyDescent="0.25">
      <c r="A4584" s="131"/>
    </row>
    <row r="4585" spans="1:1" x14ac:dyDescent="0.25">
      <c r="A4585" s="131"/>
    </row>
    <row r="4586" spans="1:1" x14ac:dyDescent="0.25">
      <c r="A4586" s="131"/>
    </row>
    <row r="4587" spans="1:1" x14ac:dyDescent="0.25">
      <c r="A4587" s="131"/>
    </row>
    <row r="4588" spans="1:1" x14ac:dyDescent="0.25">
      <c r="A4588" s="131"/>
    </row>
    <row r="4589" spans="1:1" x14ac:dyDescent="0.25">
      <c r="A4589" s="131"/>
    </row>
    <row r="4590" spans="1:1" x14ac:dyDescent="0.25">
      <c r="A4590" s="131"/>
    </row>
    <row r="4591" spans="1:1" x14ac:dyDescent="0.25">
      <c r="A4591" s="131"/>
    </row>
    <row r="4592" spans="1:1" x14ac:dyDescent="0.25">
      <c r="A4592" s="131"/>
    </row>
    <row r="4593" spans="1:1" x14ac:dyDescent="0.25">
      <c r="A4593" s="131"/>
    </row>
    <row r="4594" spans="1:1" x14ac:dyDescent="0.25">
      <c r="A4594" s="131"/>
    </row>
    <row r="4595" spans="1:1" x14ac:dyDescent="0.25">
      <c r="A4595" s="131"/>
    </row>
    <row r="4596" spans="1:1" x14ac:dyDescent="0.25">
      <c r="A4596" s="131"/>
    </row>
    <row r="4597" spans="1:1" x14ac:dyDescent="0.25">
      <c r="A4597" s="131"/>
    </row>
    <row r="4598" spans="1:1" x14ac:dyDescent="0.25">
      <c r="A4598" s="131"/>
    </row>
    <row r="4599" spans="1:1" x14ac:dyDescent="0.25">
      <c r="A4599" s="131"/>
    </row>
    <row r="4600" spans="1:1" x14ac:dyDescent="0.25">
      <c r="A4600" s="131"/>
    </row>
    <row r="4601" spans="1:1" x14ac:dyDescent="0.25">
      <c r="A4601" s="131"/>
    </row>
    <row r="4602" spans="1:1" x14ac:dyDescent="0.25">
      <c r="A4602" s="131"/>
    </row>
    <row r="4603" spans="1:1" x14ac:dyDescent="0.25">
      <c r="A4603" s="131"/>
    </row>
    <row r="4604" spans="1:1" x14ac:dyDescent="0.25">
      <c r="A4604" s="131"/>
    </row>
    <row r="4605" spans="1:1" x14ac:dyDescent="0.25">
      <c r="A4605" s="131"/>
    </row>
    <row r="4606" spans="1:1" x14ac:dyDescent="0.25">
      <c r="A4606" s="131"/>
    </row>
    <row r="4607" spans="1:1" x14ac:dyDescent="0.25">
      <c r="A4607" s="131"/>
    </row>
    <row r="4608" spans="1:1" x14ac:dyDescent="0.25">
      <c r="A4608" s="131"/>
    </row>
    <row r="4609" spans="1:1" x14ac:dyDescent="0.25">
      <c r="A4609" s="131"/>
    </row>
    <row r="4610" spans="1:1" x14ac:dyDescent="0.25">
      <c r="A4610" s="131"/>
    </row>
    <row r="4611" spans="1:1" x14ac:dyDescent="0.25">
      <c r="A4611" s="131"/>
    </row>
    <row r="4612" spans="1:1" x14ac:dyDescent="0.25">
      <c r="A4612" s="131"/>
    </row>
    <row r="4613" spans="1:1" x14ac:dyDescent="0.25">
      <c r="A4613" s="131"/>
    </row>
    <row r="4614" spans="1:1" x14ac:dyDescent="0.25">
      <c r="A4614" s="131"/>
    </row>
    <row r="4615" spans="1:1" x14ac:dyDescent="0.25">
      <c r="A4615" s="131"/>
    </row>
    <row r="4616" spans="1:1" x14ac:dyDescent="0.25">
      <c r="A4616" s="131"/>
    </row>
    <row r="4617" spans="1:1" x14ac:dyDescent="0.25">
      <c r="A4617" s="131"/>
    </row>
    <row r="4618" spans="1:1" x14ac:dyDescent="0.25">
      <c r="A4618" s="131"/>
    </row>
    <row r="4619" spans="1:1" x14ac:dyDescent="0.25">
      <c r="A4619" s="131"/>
    </row>
    <row r="4620" spans="1:1" x14ac:dyDescent="0.25">
      <c r="A4620" s="131"/>
    </row>
    <row r="4621" spans="1:1" x14ac:dyDescent="0.25">
      <c r="A4621" s="131"/>
    </row>
    <row r="4622" spans="1:1" x14ac:dyDescent="0.25">
      <c r="A4622" s="131"/>
    </row>
    <row r="4623" spans="1:1" x14ac:dyDescent="0.25">
      <c r="A4623" s="131"/>
    </row>
    <row r="4624" spans="1:1" x14ac:dyDescent="0.25">
      <c r="A4624" s="131"/>
    </row>
    <row r="4625" spans="1:1" x14ac:dyDescent="0.25">
      <c r="A4625" s="131"/>
    </row>
    <row r="4626" spans="1:1" x14ac:dyDescent="0.25">
      <c r="A4626" s="131"/>
    </row>
    <row r="4627" spans="1:1" x14ac:dyDescent="0.25">
      <c r="A4627" s="131"/>
    </row>
    <row r="4628" spans="1:1" x14ac:dyDescent="0.25">
      <c r="A4628" s="131"/>
    </row>
    <row r="4629" spans="1:1" x14ac:dyDescent="0.25">
      <c r="A4629" s="131"/>
    </row>
    <row r="4630" spans="1:1" x14ac:dyDescent="0.25">
      <c r="A4630" s="131"/>
    </row>
    <row r="4631" spans="1:1" x14ac:dyDescent="0.25">
      <c r="A4631" s="131"/>
    </row>
    <row r="4632" spans="1:1" x14ac:dyDescent="0.25">
      <c r="A4632" s="131"/>
    </row>
    <row r="4633" spans="1:1" x14ac:dyDescent="0.25">
      <c r="A4633" s="131"/>
    </row>
    <row r="4634" spans="1:1" x14ac:dyDescent="0.25">
      <c r="A4634" s="131"/>
    </row>
    <row r="4635" spans="1:1" x14ac:dyDescent="0.25">
      <c r="A4635" s="131"/>
    </row>
    <row r="4636" spans="1:1" x14ac:dyDescent="0.25">
      <c r="A4636" s="131"/>
    </row>
    <row r="4637" spans="1:1" x14ac:dyDescent="0.25">
      <c r="A4637" s="131"/>
    </row>
    <row r="4638" spans="1:1" x14ac:dyDescent="0.25">
      <c r="A4638" s="131"/>
    </row>
    <row r="4639" spans="1:1" x14ac:dyDescent="0.25">
      <c r="A4639" s="131"/>
    </row>
    <row r="4640" spans="1:1" x14ac:dyDescent="0.25">
      <c r="A4640" s="131"/>
    </row>
    <row r="4641" spans="1:1" x14ac:dyDescent="0.25">
      <c r="A4641" s="131"/>
    </row>
    <row r="4642" spans="1:1" x14ac:dyDescent="0.25">
      <c r="A4642" s="131"/>
    </row>
    <row r="4643" spans="1:1" x14ac:dyDescent="0.25">
      <c r="A4643" s="131"/>
    </row>
    <row r="4644" spans="1:1" x14ac:dyDescent="0.25">
      <c r="A4644" s="131"/>
    </row>
    <row r="4645" spans="1:1" x14ac:dyDescent="0.25">
      <c r="A4645" s="131"/>
    </row>
    <row r="4646" spans="1:1" x14ac:dyDescent="0.25">
      <c r="A4646" s="131"/>
    </row>
    <row r="4647" spans="1:1" x14ac:dyDescent="0.25">
      <c r="A4647" s="131"/>
    </row>
    <row r="4648" spans="1:1" x14ac:dyDescent="0.25">
      <c r="A4648" s="131"/>
    </row>
    <row r="4649" spans="1:1" x14ac:dyDescent="0.25">
      <c r="A4649" s="131"/>
    </row>
    <row r="4650" spans="1:1" x14ac:dyDescent="0.25">
      <c r="A4650" s="131"/>
    </row>
    <row r="4651" spans="1:1" x14ac:dyDescent="0.25">
      <c r="A4651" s="131"/>
    </row>
    <row r="4652" spans="1:1" x14ac:dyDescent="0.25">
      <c r="A4652" s="131"/>
    </row>
    <row r="4653" spans="1:1" x14ac:dyDescent="0.25">
      <c r="A4653" s="131"/>
    </row>
    <row r="4654" spans="1:1" x14ac:dyDescent="0.25">
      <c r="A4654" s="131"/>
    </row>
    <row r="4655" spans="1:1" x14ac:dyDescent="0.25">
      <c r="A4655" s="131"/>
    </row>
    <row r="4656" spans="1:1" x14ac:dyDescent="0.25">
      <c r="A4656" s="131"/>
    </row>
    <row r="4657" spans="1:1" x14ac:dyDescent="0.25">
      <c r="A4657" s="131"/>
    </row>
    <row r="4658" spans="1:1" x14ac:dyDescent="0.25">
      <c r="A4658" s="131"/>
    </row>
    <row r="4659" spans="1:1" x14ac:dyDescent="0.25">
      <c r="A4659" s="131"/>
    </row>
    <row r="4660" spans="1:1" x14ac:dyDescent="0.25">
      <c r="A4660" s="131"/>
    </row>
    <row r="4661" spans="1:1" x14ac:dyDescent="0.25">
      <c r="A4661" s="131"/>
    </row>
    <row r="4662" spans="1:1" x14ac:dyDescent="0.25">
      <c r="A4662" s="131"/>
    </row>
    <row r="4663" spans="1:1" x14ac:dyDescent="0.25">
      <c r="A4663" s="131"/>
    </row>
    <row r="4664" spans="1:1" x14ac:dyDescent="0.25">
      <c r="A4664" s="131"/>
    </row>
    <row r="4665" spans="1:1" x14ac:dyDescent="0.25">
      <c r="A4665" s="131"/>
    </row>
    <row r="4666" spans="1:1" x14ac:dyDescent="0.25">
      <c r="A4666" s="131"/>
    </row>
    <row r="4667" spans="1:1" x14ac:dyDescent="0.25">
      <c r="A4667" s="131"/>
    </row>
    <row r="4668" spans="1:1" x14ac:dyDescent="0.25">
      <c r="A4668" s="131"/>
    </row>
    <row r="4669" spans="1:1" x14ac:dyDescent="0.25">
      <c r="A4669" s="131"/>
    </row>
    <row r="4670" spans="1:1" x14ac:dyDescent="0.25">
      <c r="A4670" s="131"/>
    </row>
    <row r="4671" spans="1:1" x14ac:dyDescent="0.25">
      <c r="A4671" s="131"/>
    </row>
    <row r="4672" spans="1:1" x14ac:dyDescent="0.25">
      <c r="A4672" s="131"/>
    </row>
    <row r="4673" spans="1:1" x14ac:dyDescent="0.25">
      <c r="A4673" s="131"/>
    </row>
    <row r="4674" spans="1:1" x14ac:dyDescent="0.25">
      <c r="A4674" s="131"/>
    </row>
    <row r="4675" spans="1:1" x14ac:dyDescent="0.25">
      <c r="A4675" s="131"/>
    </row>
    <row r="4676" spans="1:1" x14ac:dyDescent="0.25">
      <c r="A4676" s="131"/>
    </row>
    <row r="4677" spans="1:1" x14ac:dyDescent="0.25">
      <c r="A4677" s="131"/>
    </row>
    <row r="4678" spans="1:1" x14ac:dyDescent="0.25">
      <c r="A4678" s="131"/>
    </row>
    <row r="4679" spans="1:1" x14ac:dyDescent="0.25">
      <c r="A4679" s="131"/>
    </row>
    <row r="4680" spans="1:1" x14ac:dyDescent="0.25">
      <c r="A4680" s="131"/>
    </row>
    <row r="4681" spans="1:1" x14ac:dyDescent="0.25">
      <c r="A4681" s="131"/>
    </row>
    <row r="4682" spans="1:1" x14ac:dyDescent="0.25">
      <c r="A4682" s="131"/>
    </row>
    <row r="4683" spans="1:1" x14ac:dyDescent="0.25">
      <c r="A4683" s="131"/>
    </row>
    <row r="4684" spans="1:1" x14ac:dyDescent="0.25">
      <c r="A4684" s="131"/>
    </row>
    <row r="4685" spans="1:1" x14ac:dyDescent="0.25">
      <c r="A4685" s="131"/>
    </row>
    <row r="4686" spans="1:1" x14ac:dyDescent="0.25">
      <c r="A4686" s="131"/>
    </row>
    <row r="4687" spans="1:1" x14ac:dyDescent="0.25">
      <c r="A4687" s="131"/>
    </row>
    <row r="4688" spans="1:1" x14ac:dyDescent="0.25">
      <c r="A4688" s="131"/>
    </row>
    <row r="4689" spans="1:1" x14ac:dyDescent="0.25">
      <c r="A4689" s="131"/>
    </row>
    <row r="4690" spans="1:1" x14ac:dyDescent="0.25">
      <c r="A4690" s="131"/>
    </row>
    <row r="4691" spans="1:1" x14ac:dyDescent="0.25">
      <c r="A4691" s="131"/>
    </row>
    <row r="4692" spans="1:1" x14ac:dyDescent="0.25">
      <c r="A4692" s="131"/>
    </row>
    <row r="4693" spans="1:1" x14ac:dyDescent="0.25">
      <c r="A4693" s="131"/>
    </row>
    <row r="4694" spans="1:1" x14ac:dyDescent="0.25">
      <c r="A4694" s="131"/>
    </row>
    <row r="4695" spans="1:1" x14ac:dyDescent="0.25">
      <c r="A4695" s="131"/>
    </row>
    <row r="4696" spans="1:1" x14ac:dyDescent="0.25">
      <c r="A4696" s="131"/>
    </row>
    <row r="4697" spans="1:1" x14ac:dyDescent="0.25">
      <c r="A4697" s="131"/>
    </row>
    <row r="4698" spans="1:1" x14ac:dyDescent="0.25">
      <c r="A4698" s="131"/>
    </row>
    <row r="4699" spans="1:1" x14ac:dyDescent="0.25">
      <c r="A4699" s="131"/>
    </row>
    <row r="4700" spans="1:1" x14ac:dyDescent="0.25">
      <c r="A4700" s="131"/>
    </row>
    <row r="4701" spans="1:1" x14ac:dyDescent="0.25">
      <c r="A4701" s="131"/>
    </row>
    <row r="4702" spans="1:1" x14ac:dyDescent="0.25">
      <c r="A4702" s="131"/>
    </row>
    <row r="4703" spans="1:1" x14ac:dyDescent="0.25">
      <c r="A4703" s="131"/>
    </row>
    <row r="4704" spans="1:1" x14ac:dyDescent="0.25">
      <c r="A4704" s="131"/>
    </row>
    <row r="4705" spans="1:1" x14ac:dyDescent="0.25">
      <c r="A4705" s="131"/>
    </row>
    <row r="4706" spans="1:1" x14ac:dyDescent="0.25">
      <c r="A4706" s="131"/>
    </row>
    <row r="4707" spans="1:1" x14ac:dyDescent="0.25">
      <c r="A4707" s="131"/>
    </row>
    <row r="4708" spans="1:1" x14ac:dyDescent="0.25">
      <c r="A4708" s="131"/>
    </row>
    <row r="4709" spans="1:1" x14ac:dyDescent="0.25">
      <c r="A4709" s="131"/>
    </row>
    <row r="4710" spans="1:1" x14ac:dyDescent="0.25">
      <c r="A4710" s="131"/>
    </row>
    <row r="4711" spans="1:1" x14ac:dyDescent="0.25">
      <c r="A4711" s="131"/>
    </row>
    <row r="4712" spans="1:1" x14ac:dyDescent="0.25">
      <c r="A4712" s="131"/>
    </row>
    <row r="4713" spans="1:1" x14ac:dyDescent="0.25">
      <c r="A4713" s="131"/>
    </row>
    <row r="4714" spans="1:1" x14ac:dyDescent="0.25">
      <c r="A4714" s="131"/>
    </row>
    <row r="4715" spans="1:1" x14ac:dyDescent="0.25">
      <c r="A4715" s="131"/>
    </row>
    <row r="4716" spans="1:1" x14ac:dyDescent="0.25">
      <c r="A4716" s="131"/>
    </row>
    <row r="4717" spans="1:1" x14ac:dyDescent="0.25">
      <c r="A4717" s="131"/>
    </row>
    <row r="4718" spans="1:1" x14ac:dyDescent="0.25">
      <c r="A4718" s="131"/>
    </row>
    <row r="4719" spans="1:1" x14ac:dyDescent="0.25">
      <c r="A4719" s="131"/>
    </row>
    <row r="4720" spans="1:1" x14ac:dyDescent="0.25">
      <c r="A4720" s="131"/>
    </row>
    <row r="4721" spans="1:1" x14ac:dyDescent="0.25">
      <c r="A4721" s="131"/>
    </row>
    <row r="4722" spans="1:1" x14ac:dyDescent="0.25">
      <c r="A4722" s="131"/>
    </row>
    <row r="4723" spans="1:1" x14ac:dyDescent="0.25">
      <c r="A4723" s="131"/>
    </row>
    <row r="4724" spans="1:1" x14ac:dyDescent="0.25">
      <c r="A4724" s="131"/>
    </row>
    <row r="4725" spans="1:1" x14ac:dyDescent="0.25">
      <c r="A4725" s="131"/>
    </row>
    <row r="4726" spans="1:1" x14ac:dyDescent="0.25">
      <c r="A4726" s="131"/>
    </row>
    <row r="4727" spans="1:1" x14ac:dyDescent="0.25">
      <c r="A4727" s="131"/>
    </row>
    <row r="4728" spans="1:1" x14ac:dyDescent="0.25">
      <c r="A4728" s="131"/>
    </row>
    <row r="4729" spans="1:1" x14ac:dyDescent="0.25">
      <c r="A4729" s="131"/>
    </row>
    <row r="4730" spans="1:1" x14ac:dyDescent="0.25">
      <c r="A4730" s="131"/>
    </row>
    <row r="4731" spans="1:1" x14ac:dyDescent="0.25">
      <c r="A4731" s="131"/>
    </row>
    <row r="4732" spans="1:1" x14ac:dyDescent="0.25">
      <c r="A4732" s="131"/>
    </row>
    <row r="4733" spans="1:1" x14ac:dyDescent="0.25">
      <c r="A4733" s="131"/>
    </row>
    <row r="4734" spans="1:1" x14ac:dyDescent="0.25">
      <c r="A4734" s="131"/>
    </row>
    <row r="4735" spans="1:1" x14ac:dyDescent="0.25">
      <c r="A4735" s="131"/>
    </row>
    <row r="4736" spans="1:1" x14ac:dyDescent="0.25">
      <c r="A4736" s="131"/>
    </row>
    <row r="4737" spans="1:1" x14ac:dyDescent="0.25">
      <c r="A4737" s="131"/>
    </row>
    <row r="4738" spans="1:1" x14ac:dyDescent="0.25">
      <c r="A4738" s="131"/>
    </row>
    <row r="4739" spans="1:1" x14ac:dyDescent="0.25">
      <c r="A4739" s="131"/>
    </row>
    <row r="4740" spans="1:1" x14ac:dyDescent="0.25">
      <c r="A4740" s="131"/>
    </row>
    <row r="4741" spans="1:1" x14ac:dyDescent="0.25">
      <c r="A4741" s="131"/>
    </row>
    <row r="4742" spans="1:1" x14ac:dyDescent="0.25">
      <c r="A4742" s="131"/>
    </row>
    <row r="4743" spans="1:1" x14ac:dyDescent="0.25">
      <c r="A4743" s="131"/>
    </row>
    <row r="4744" spans="1:1" x14ac:dyDescent="0.25">
      <c r="A4744" s="131"/>
    </row>
    <row r="4745" spans="1:1" x14ac:dyDescent="0.25">
      <c r="A4745" s="131"/>
    </row>
    <row r="4746" spans="1:1" x14ac:dyDescent="0.25">
      <c r="A4746" s="131"/>
    </row>
    <row r="4747" spans="1:1" x14ac:dyDescent="0.25">
      <c r="A4747" s="131"/>
    </row>
    <row r="4748" spans="1:1" x14ac:dyDescent="0.25">
      <c r="A4748" s="131"/>
    </row>
    <row r="4749" spans="1:1" x14ac:dyDescent="0.25">
      <c r="A4749" s="131"/>
    </row>
    <row r="4750" spans="1:1" x14ac:dyDescent="0.25">
      <c r="A4750" s="131"/>
    </row>
    <row r="4751" spans="1:1" x14ac:dyDescent="0.25">
      <c r="A4751" s="131"/>
    </row>
    <row r="4752" spans="1:1" x14ac:dyDescent="0.25">
      <c r="A4752" s="131"/>
    </row>
    <row r="4753" spans="1:1" x14ac:dyDescent="0.25">
      <c r="A4753" s="131"/>
    </row>
    <row r="4754" spans="1:1" x14ac:dyDescent="0.25">
      <c r="A4754" s="131"/>
    </row>
    <row r="4755" spans="1:1" x14ac:dyDescent="0.25">
      <c r="A4755" s="131"/>
    </row>
    <row r="4756" spans="1:1" x14ac:dyDescent="0.25">
      <c r="A4756" s="131"/>
    </row>
    <row r="4757" spans="1:1" x14ac:dyDescent="0.25">
      <c r="A4757" s="131"/>
    </row>
    <row r="4758" spans="1:1" x14ac:dyDescent="0.25">
      <c r="A4758" s="131"/>
    </row>
    <row r="4759" spans="1:1" x14ac:dyDescent="0.25">
      <c r="A4759" s="131"/>
    </row>
    <row r="4760" spans="1:1" x14ac:dyDescent="0.25">
      <c r="A4760" s="131"/>
    </row>
    <row r="4761" spans="1:1" x14ac:dyDescent="0.25">
      <c r="A4761" s="131"/>
    </row>
    <row r="4762" spans="1:1" x14ac:dyDescent="0.25">
      <c r="A4762" s="131"/>
    </row>
    <row r="4763" spans="1:1" x14ac:dyDescent="0.25">
      <c r="A4763" s="131"/>
    </row>
    <row r="4764" spans="1:1" x14ac:dyDescent="0.25">
      <c r="A4764" s="131"/>
    </row>
    <row r="4765" spans="1:1" x14ac:dyDescent="0.25">
      <c r="A4765" s="131"/>
    </row>
    <row r="4766" spans="1:1" x14ac:dyDescent="0.25">
      <c r="A4766" s="131"/>
    </row>
    <row r="4767" spans="1:1" x14ac:dyDescent="0.25">
      <c r="A4767" s="131"/>
    </row>
    <row r="4768" spans="1:1" x14ac:dyDescent="0.25">
      <c r="A4768" s="131"/>
    </row>
    <row r="4769" spans="1:1" x14ac:dyDescent="0.25">
      <c r="A4769" s="131"/>
    </row>
    <row r="4770" spans="1:1" x14ac:dyDescent="0.25">
      <c r="A4770" s="131"/>
    </row>
    <row r="4771" spans="1:1" x14ac:dyDescent="0.25">
      <c r="A4771" s="131"/>
    </row>
    <row r="4772" spans="1:1" x14ac:dyDescent="0.25">
      <c r="A4772" s="131"/>
    </row>
    <row r="4773" spans="1:1" x14ac:dyDescent="0.25">
      <c r="A4773" s="131"/>
    </row>
    <row r="4774" spans="1:1" x14ac:dyDescent="0.25">
      <c r="A4774" s="131"/>
    </row>
    <row r="4775" spans="1:1" x14ac:dyDescent="0.25">
      <c r="A4775" s="131"/>
    </row>
    <row r="4776" spans="1:1" x14ac:dyDescent="0.25">
      <c r="A4776" s="131"/>
    </row>
    <row r="4777" spans="1:1" x14ac:dyDescent="0.25">
      <c r="A4777" s="131"/>
    </row>
    <row r="4778" spans="1:1" x14ac:dyDescent="0.25">
      <c r="A4778" s="131"/>
    </row>
    <row r="4779" spans="1:1" x14ac:dyDescent="0.25">
      <c r="A4779" s="131"/>
    </row>
    <row r="4780" spans="1:1" x14ac:dyDescent="0.25">
      <c r="A4780" s="131"/>
    </row>
    <row r="4781" spans="1:1" x14ac:dyDescent="0.25">
      <c r="A4781" s="131"/>
    </row>
    <row r="4782" spans="1:1" x14ac:dyDescent="0.25">
      <c r="A4782" s="131"/>
    </row>
    <row r="4783" spans="1:1" x14ac:dyDescent="0.25">
      <c r="A4783" s="131"/>
    </row>
    <row r="4784" spans="1:1" x14ac:dyDescent="0.25">
      <c r="A4784" s="131"/>
    </row>
    <row r="4785" spans="1:1" x14ac:dyDescent="0.25">
      <c r="A4785" s="131"/>
    </row>
    <row r="4786" spans="1:1" x14ac:dyDescent="0.25">
      <c r="A4786" s="131"/>
    </row>
    <row r="4787" spans="1:1" x14ac:dyDescent="0.25">
      <c r="A4787" s="131"/>
    </row>
    <row r="4788" spans="1:1" x14ac:dyDescent="0.25">
      <c r="A4788" s="131"/>
    </row>
    <row r="4789" spans="1:1" x14ac:dyDescent="0.25">
      <c r="A4789" s="131"/>
    </row>
    <row r="4790" spans="1:1" x14ac:dyDescent="0.25">
      <c r="A4790" s="131"/>
    </row>
    <row r="4791" spans="1:1" x14ac:dyDescent="0.25">
      <c r="A4791" s="131"/>
    </row>
    <row r="4792" spans="1:1" x14ac:dyDescent="0.25">
      <c r="A4792" s="131"/>
    </row>
    <row r="4793" spans="1:1" x14ac:dyDescent="0.25">
      <c r="A4793" s="131"/>
    </row>
    <row r="4794" spans="1:1" x14ac:dyDescent="0.25">
      <c r="A4794" s="131"/>
    </row>
    <row r="4795" spans="1:1" x14ac:dyDescent="0.25">
      <c r="A4795" s="131"/>
    </row>
    <row r="4796" spans="1:1" x14ac:dyDescent="0.25">
      <c r="A4796" s="131"/>
    </row>
    <row r="4797" spans="1:1" x14ac:dyDescent="0.25">
      <c r="A4797" s="131"/>
    </row>
    <row r="4798" spans="1:1" x14ac:dyDescent="0.25">
      <c r="A4798" s="131"/>
    </row>
    <row r="4799" spans="1:1" x14ac:dyDescent="0.25">
      <c r="A4799" s="131"/>
    </row>
    <row r="4800" spans="1:1" x14ac:dyDescent="0.25">
      <c r="A4800" s="131"/>
    </row>
    <row r="4801" spans="1:1" x14ac:dyDescent="0.25">
      <c r="A4801" s="131"/>
    </row>
    <row r="4802" spans="1:1" x14ac:dyDescent="0.25">
      <c r="A4802" s="131"/>
    </row>
    <row r="4803" spans="1:1" x14ac:dyDescent="0.25">
      <c r="A4803" s="131"/>
    </row>
    <row r="4804" spans="1:1" x14ac:dyDescent="0.25">
      <c r="A4804" s="131"/>
    </row>
    <row r="4805" spans="1:1" x14ac:dyDescent="0.25">
      <c r="A4805" s="131"/>
    </row>
    <row r="4806" spans="1:1" x14ac:dyDescent="0.25">
      <c r="A4806" s="131"/>
    </row>
    <row r="4807" spans="1:1" x14ac:dyDescent="0.25">
      <c r="A4807" s="131"/>
    </row>
    <row r="4808" spans="1:1" x14ac:dyDescent="0.25">
      <c r="A4808" s="131"/>
    </row>
    <row r="4809" spans="1:1" x14ac:dyDescent="0.25">
      <c r="A4809" s="131"/>
    </row>
    <row r="4810" spans="1:1" x14ac:dyDescent="0.25">
      <c r="A4810" s="131"/>
    </row>
    <row r="4811" spans="1:1" x14ac:dyDescent="0.25">
      <c r="A4811" s="131"/>
    </row>
    <row r="4812" spans="1:1" x14ac:dyDescent="0.25">
      <c r="A4812" s="131"/>
    </row>
    <row r="4813" spans="1:1" x14ac:dyDescent="0.25">
      <c r="A4813" s="131"/>
    </row>
    <row r="4814" spans="1:1" x14ac:dyDescent="0.25">
      <c r="A4814" s="131"/>
    </row>
    <row r="4815" spans="1:1" x14ac:dyDescent="0.25">
      <c r="A4815" s="131"/>
    </row>
    <row r="4816" spans="1:1" x14ac:dyDescent="0.25">
      <c r="A4816" s="131"/>
    </row>
    <row r="4817" spans="1:1" x14ac:dyDescent="0.25">
      <c r="A4817" s="131"/>
    </row>
    <row r="4818" spans="1:1" x14ac:dyDescent="0.25">
      <c r="A4818" s="131"/>
    </row>
    <row r="4819" spans="1:1" x14ac:dyDescent="0.25">
      <c r="A4819" s="131"/>
    </row>
    <row r="4820" spans="1:1" x14ac:dyDescent="0.25">
      <c r="A4820" s="131"/>
    </row>
    <row r="4821" spans="1:1" x14ac:dyDescent="0.25">
      <c r="A4821" s="131"/>
    </row>
    <row r="4822" spans="1:1" x14ac:dyDescent="0.25">
      <c r="A4822" s="131"/>
    </row>
    <row r="4823" spans="1:1" x14ac:dyDescent="0.25">
      <c r="A4823" s="131"/>
    </row>
    <row r="4824" spans="1:1" x14ac:dyDescent="0.25">
      <c r="A4824" s="131"/>
    </row>
    <row r="4825" spans="1:1" x14ac:dyDescent="0.25">
      <c r="A4825" s="131"/>
    </row>
    <row r="4826" spans="1:1" x14ac:dyDescent="0.25">
      <c r="A4826" s="131"/>
    </row>
    <row r="4827" spans="1:1" x14ac:dyDescent="0.25">
      <c r="A4827" s="131"/>
    </row>
    <row r="4828" spans="1:1" x14ac:dyDescent="0.25">
      <c r="A4828" s="131"/>
    </row>
    <row r="4829" spans="1:1" x14ac:dyDescent="0.25">
      <c r="A4829" s="131"/>
    </row>
    <row r="4830" spans="1:1" x14ac:dyDescent="0.25">
      <c r="A4830" s="131"/>
    </row>
    <row r="4831" spans="1:1" x14ac:dyDescent="0.25">
      <c r="A4831" s="131"/>
    </row>
    <row r="4832" spans="1:1" x14ac:dyDescent="0.25">
      <c r="A4832" s="131"/>
    </row>
    <row r="4833" spans="1:1" x14ac:dyDescent="0.25">
      <c r="A4833" s="131"/>
    </row>
    <row r="4834" spans="1:1" x14ac:dyDescent="0.25">
      <c r="A4834" s="131"/>
    </row>
    <row r="4835" spans="1:1" x14ac:dyDescent="0.25">
      <c r="A4835" s="131"/>
    </row>
    <row r="4836" spans="1:1" x14ac:dyDescent="0.25">
      <c r="A4836" s="131"/>
    </row>
    <row r="4837" spans="1:1" x14ac:dyDescent="0.25">
      <c r="A4837" s="131"/>
    </row>
    <row r="4838" spans="1:1" x14ac:dyDescent="0.25">
      <c r="A4838" s="131"/>
    </row>
    <row r="4839" spans="1:1" x14ac:dyDescent="0.25">
      <c r="A4839" s="131"/>
    </row>
    <row r="4840" spans="1:1" x14ac:dyDescent="0.25">
      <c r="A4840" s="131"/>
    </row>
    <row r="4841" spans="1:1" x14ac:dyDescent="0.25">
      <c r="A4841" s="131"/>
    </row>
    <row r="4842" spans="1:1" x14ac:dyDescent="0.25">
      <c r="A4842" s="131"/>
    </row>
    <row r="4843" spans="1:1" x14ac:dyDescent="0.25">
      <c r="A4843" s="131"/>
    </row>
    <row r="4844" spans="1:1" x14ac:dyDescent="0.25">
      <c r="A4844" s="131"/>
    </row>
    <row r="4845" spans="1:1" x14ac:dyDescent="0.25">
      <c r="A4845" s="131"/>
    </row>
    <row r="4846" spans="1:1" x14ac:dyDescent="0.25">
      <c r="A4846" s="131"/>
    </row>
    <row r="4847" spans="1:1" x14ac:dyDescent="0.25">
      <c r="A4847" s="131"/>
    </row>
    <row r="4848" spans="1:1" x14ac:dyDescent="0.25">
      <c r="A4848" s="131"/>
    </row>
    <row r="4849" spans="1:1" x14ac:dyDescent="0.25">
      <c r="A4849" s="131"/>
    </row>
    <row r="4850" spans="1:1" x14ac:dyDescent="0.25">
      <c r="A4850" s="131"/>
    </row>
    <row r="4851" spans="1:1" x14ac:dyDescent="0.25">
      <c r="A4851" s="131"/>
    </row>
    <row r="4852" spans="1:1" x14ac:dyDescent="0.25">
      <c r="A4852" s="131"/>
    </row>
    <row r="4853" spans="1:1" x14ac:dyDescent="0.25">
      <c r="A4853" s="131"/>
    </row>
    <row r="4854" spans="1:1" x14ac:dyDescent="0.25">
      <c r="A4854" s="131"/>
    </row>
    <row r="4855" spans="1:1" x14ac:dyDescent="0.25">
      <c r="A4855" s="131"/>
    </row>
    <row r="4856" spans="1:1" x14ac:dyDescent="0.25">
      <c r="A4856" s="131"/>
    </row>
    <row r="4857" spans="1:1" x14ac:dyDescent="0.25">
      <c r="A4857" s="131"/>
    </row>
    <row r="4858" spans="1:1" x14ac:dyDescent="0.25">
      <c r="A4858" s="131"/>
    </row>
    <row r="4859" spans="1:1" x14ac:dyDescent="0.25">
      <c r="A4859" s="131"/>
    </row>
    <row r="4860" spans="1:1" x14ac:dyDescent="0.25">
      <c r="A4860" s="131"/>
    </row>
    <row r="4861" spans="1:1" x14ac:dyDescent="0.25">
      <c r="A4861" s="131"/>
    </row>
    <row r="4862" spans="1:1" x14ac:dyDescent="0.25">
      <c r="A4862" s="131"/>
    </row>
    <row r="4863" spans="1:1" x14ac:dyDescent="0.25">
      <c r="A4863" s="131"/>
    </row>
    <row r="4864" spans="1:1" x14ac:dyDescent="0.25">
      <c r="A4864" s="131"/>
    </row>
    <row r="4865" spans="1:1" x14ac:dyDescent="0.25">
      <c r="A4865" s="131"/>
    </row>
    <row r="4866" spans="1:1" x14ac:dyDescent="0.25">
      <c r="A4866" s="131"/>
    </row>
    <row r="4867" spans="1:1" x14ac:dyDescent="0.25">
      <c r="A4867" s="131"/>
    </row>
    <row r="4868" spans="1:1" x14ac:dyDescent="0.25">
      <c r="A4868" s="131"/>
    </row>
    <row r="4869" spans="1:1" x14ac:dyDescent="0.25">
      <c r="A4869" s="131"/>
    </row>
    <row r="4870" spans="1:1" x14ac:dyDescent="0.25">
      <c r="A4870" s="131"/>
    </row>
    <row r="4871" spans="1:1" x14ac:dyDescent="0.25">
      <c r="A4871" s="131"/>
    </row>
    <row r="4872" spans="1:1" x14ac:dyDescent="0.25">
      <c r="A4872" s="131"/>
    </row>
    <row r="4873" spans="1:1" x14ac:dyDescent="0.25">
      <c r="A4873" s="131"/>
    </row>
    <row r="4874" spans="1:1" x14ac:dyDescent="0.25">
      <c r="A4874" s="131"/>
    </row>
    <row r="4875" spans="1:1" x14ac:dyDescent="0.25">
      <c r="A4875" s="131"/>
    </row>
    <row r="4876" spans="1:1" x14ac:dyDescent="0.25">
      <c r="A4876" s="131"/>
    </row>
    <row r="4877" spans="1:1" x14ac:dyDescent="0.25">
      <c r="A4877" s="131"/>
    </row>
    <row r="4878" spans="1:1" x14ac:dyDescent="0.25">
      <c r="A4878" s="131"/>
    </row>
    <row r="4879" spans="1:1" x14ac:dyDescent="0.25">
      <c r="A4879" s="131"/>
    </row>
    <row r="4880" spans="1:1" x14ac:dyDescent="0.25">
      <c r="A4880" s="131"/>
    </row>
    <row r="4881" spans="1:1" x14ac:dyDescent="0.25">
      <c r="A4881" s="131"/>
    </row>
    <row r="4882" spans="1:1" x14ac:dyDescent="0.25">
      <c r="A4882" s="131"/>
    </row>
    <row r="4883" spans="1:1" x14ac:dyDescent="0.25">
      <c r="A4883" s="131"/>
    </row>
    <row r="4884" spans="1:1" x14ac:dyDescent="0.25">
      <c r="A4884" s="131"/>
    </row>
    <row r="4885" spans="1:1" x14ac:dyDescent="0.25">
      <c r="A4885" s="131"/>
    </row>
    <row r="4886" spans="1:1" x14ac:dyDescent="0.25">
      <c r="A4886" s="131"/>
    </row>
    <row r="4887" spans="1:1" x14ac:dyDescent="0.25">
      <c r="A4887" s="131"/>
    </row>
    <row r="4888" spans="1:1" x14ac:dyDescent="0.25">
      <c r="A4888" s="131"/>
    </row>
    <row r="4889" spans="1:1" x14ac:dyDescent="0.25">
      <c r="A4889" s="131"/>
    </row>
    <row r="4890" spans="1:1" x14ac:dyDescent="0.25">
      <c r="A4890" s="131"/>
    </row>
    <row r="4891" spans="1:1" x14ac:dyDescent="0.25">
      <c r="A4891" s="131"/>
    </row>
    <row r="4892" spans="1:1" x14ac:dyDescent="0.25">
      <c r="A4892" s="131"/>
    </row>
    <row r="4893" spans="1:1" x14ac:dyDescent="0.25">
      <c r="A4893" s="131"/>
    </row>
    <row r="4894" spans="1:1" x14ac:dyDescent="0.25">
      <c r="A4894" s="131"/>
    </row>
    <row r="4895" spans="1:1" x14ac:dyDescent="0.25">
      <c r="A4895" s="131"/>
    </row>
    <row r="4896" spans="1:1" x14ac:dyDescent="0.25">
      <c r="A4896" s="131"/>
    </row>
    <row r="4897" spans="1:1" x14ac:dyDescent="0.25">
      <c r="A4897" s="131"/>
    </row>
    <row r="4898" spans="1:1" x14ac:dyDescent="0.25">
      <c r="A4898" s="131"/>
    </row>
    <row r="4899" spans="1:1" x14ac:dyDescent="0.25">
      <c r="A4899" s="131"/>
    </row>
    <row r="4900" spans="1:1" x14ac:dyDescent="0.25">
      <c r="A4900" s="131"/>
    </row>
    <row r="4901" spans="1:1" x14ac:dyDescent="0.25">
      <c r="A4901" s="131"/>
    </row>
    <row r="4902" spans="1:1" x14ac:dyDescent="0.25">
      <c r="A4902" s="131"/>
    </row>
    <row r="4903" spans="1:1" x14ac:dyDescent="0.25">
      <c r="A4903" s="131"/>
    </row>
    <row r="4904" spans="1:1" x14ac:dyDescent="0.25">
      <c r="A4904" s="131"/>
    </row>
    <row r="4905" spans="1:1" x14ac:dyDescent="0.25">
      <c r="A4905" s="131"/>
    </row>
    <row r="4906" spans="1:1" x14ac:dyDescent="0.25">
      <c r="A4906" s="131"/>
    </row>
    <row r="4907" spans="1:1" x14ac:dyDescent="0.25">
      <c r="A4907" s="131"/>
    </row>
    <row r="4908" spans="1:1" x14ac:dyDescent="0.25">
      <c r="A4908" s="131"/>
    </row>
    <row r="4909" spans="1:1" x14ac:dyDescent="0.25">
      <c r="A4909" s="131"/>
    </row>
    <row r="4910" spans="1:1" x14ac:dyDescent="0.25">
      <c r="A4910" s="131"/>
    </row>
    <row r="4911" spans="1:1" x14ac:dyDescent="0.25">
      <c r="A4911" s="131"/>
    </row>
    <row r="4912" spans="1:1" x14ac:dyDescent="0.25">
      <c r="A4912" s="131"/>
    </row>
    <row r="4913" spans="1:1" x14ac:dyDescent="0.25">
      <c r="A4913" s="131"/>
    </row>
    <row r="4914" spans="1:1" x14ac:dyDescent="0.25">
      <c r="A4914" s="131"/>
    </row>
    <row r="4915" spans="1:1" x14ac:dyDescent="0.25">
      <c r="A4915" s="131"/>
    </row>
    <row r="4916" spans="1:1" x14ac:dyDescent="0.25">
      <c r="A4916" s="131"/>
    </row>
    <row r="4917" spans="1:1" x14ac:dyDescent="0.25">
      <c r="A4917" s="131"/>
    </row>
    <row r="4918" spans="1:1" x14ac:dyDescent="0.25">
      <c r="A4918" s="131"/>
    </row>
    <row r="4919" spans="1:1" x14ac:dyDescent="0.25">
      <c r="A4919" s="131"/>
    </row>
    <row r="4920" spans="1:1" x14ac:dyDescent="0.25">
      <c r="A4920" s="131"/>
    </row>
    <row r="4921" spans="1:1" x14ac:dyDescent="0.25">
      <c r="A4921" s="131"/>
    </row>
    <row r="4922" spans="1:1" x14ac:dyDescent="0.25">
      <c r="A4922" s="131"/>
    </row>
    <row r="4923" spans="1:1" x14ac:dyDescent="0.25">
      <c r="A4923" s="131"/>
    </row>
    <row r="4924" spans="1:1" x14ac:dyDescent="0.25">
      <c r="A4924" s="131"/>
    </row>
    <row r="4925" spans="1:1" x14ac:dyDescent="0.25">
      <c r="A4925" s="131"/>
    </row>
    <row r="4926" spans="1:1" x14ac:dyDescent="0.25">
      <c r="A4926" s="131"/>
    </row>
    <row r="4927" spans="1:1" x14ac:dyDescent="0.25">
      <c r="A4927" s="131"/>
    </row>
    <row r="4928" spans="1:1" x14ac:dyDescent="0.25">
      <c r="A4928" s="131"/>
    </row>
    <row r="4929" spans="1:1" x14ac:dyDescent="0.25">
      <c r="A4929" s="131"/>
    </row>
    <row r="4930" spans="1:1" x14ac:dyDescent="0.25">
      <c r="A4930" s="131"/>
    </row>
    <row r="4931" spans="1:1" x14ac:dyDescent="0.25">
      <c r="A4931" s="131"/>
    </row>
    <row r="4932" spans="1:1" x14ac:dyDescent="0.25">
      <c r="A4932" s="131"/>
    </row>
    <row r="4933" spans="1:1" x14ac:dyDescent="0.25">
      <c r="A4933" s="131"/>
    </row>
    <row r="4934" spans="1:1" x14ac:dyDescent="0.25">
      <c r="A4934" s="131"/>
    </row>
    <row r="4935" spans="1:1" x14ac:dyDescent="0.25">
      <c r="A4935" s="131"/>
    </row>
    <row r="4936" spans="1:1" x14ac:dyDescent="0.25">
      <c r="A4936" s="131"/>
    </row>
    <row r="4937" spans="1:1" x14ac:dyDescent="0.25">
      <c r="A4937" s="131"/>
    </row>
    <row r="4938" spans="1:1" x14ac:dyDescent="0.25">
      <c r="A4938" s="131"/>
    </row>
    <row r="4939" spans="1:1" x14ac:dyDescent="0.25">
      <c r="A4939" s="131"/>
    </row>
    <row r="4940" spans="1:1" x14ac:dyDescent="0.25">
      <c r="A4940" s="131"/>
    </row>
    <row r="4941" spans="1:1" x14ac:dyDescent="0.25">
      <c r="A4941" s="131"/>
    </row>
    <row r="4942" spans="1:1" x14ac:dyDescent="0.25">
      <c r="A4942" s="131"/>
    </row>
    <row r="4943" spans="1:1" x14ac:dyDescent="0.25">
      <c r="A4943" s="131"/>
    </row>
    <row r="4944" spans="1:1" x14ac:dyDescent="0.25">
      <c r="A4944" s="131"/>
    </row>
    <row r="4945" spans="1:1" x14ac:dyDescent="0.25">
      <c r="A4945" s="131"/>
    </row>
    <row r="4946" spans="1:1" x14ac:dyDescent="0.25">
      <c r="A4946" s="131"/>
    </row>
    <row r="4947" spans="1:1" x14ac:dyDescent="0.25">
      <c r="A4947" s="131"/>
    </row>
    <row r="4948" spans="1:1" x14ac:dyDescent="0.25">
      <c r="A4948" s="131"/>
    </row>
    <row r="4949" spans="1:1" x14ac:dyDescent="0.25">
      <c r="A4949" s="131"/>
    </row>
    <row r="4950" spans="1:1" x14ac:dyDescent="0.25">
      <c r="A4950" s="131"/>
    </row>
    <row r="4951" spans="1:1" x14ac:dyDescent="0.25">
      <c r="A4951" s="131"/>
    </row>
    <row r="4952" spans="1:1" x14ac:dyDescent="0.25">
      <c r="A4952" s="131"/>
    </row>
    <row r="4953" spans="1:1" x14ac:dyDescent="0.25">
      <c r="A4953" s="131"/>
    </row>
    <row r="4954" spans="1:1" x14ac:dyDescent="0.25">
      <c r="A4954" s="131"/>
    </row>
    <row r="4955" spans="1:1" x14ac:dyDescent="0.25">
      <c r="A4955" s="131"/>
    </row>
    <row r="4956" spans="1:1" x14ac:dyDescent="0.25">
      <c r="A4956" s="131"/>
    </row>
    <row r="4957" spans="1:1" x14ac:dyDescent="0.25">
      <c r="A4957" s="131"/>
    </row>
    <row r="4958" spans="1:1" x14ac:dyDescent="0.25">
      <c r="A4958" s="131"/>
    </row>
    <row r="4959" spans="1:1" x14ac:dyDescent="0.25">
      <c r="A4959" s="131"/>
    </row>
    <row r="4960" spans="1:1" x14ac:dyDescent="0.25">
      <c r="A4960" s="131"/>
    </row>
    <row r="4961" spans="1:1" x14ac:dyDescent="0.25">
      <c r="A4961" s="131"/>
    </row>
    <row r="4962" spans="1:1" x14ac:dyDescent="0.25">
      <c r="A4962" s="131"/>
    </row>
    <row r="4963" spans="1:1" x14ac:dyDescent="0.25">
      <c r="A4963" s="131"/>
    </row>
    <row r="4964" spans="1:1" x14ac:dyDescent="0.25">
      <c r="A4964" s="131"/>
    </row>
    <row r="4965" spans="1:1" x14ac:dyDescent="0.25">
      <c r="A4965" s="131"/>
    </row>
    <row r="4966" spans="1:1" x14ac:dyDescent="0.25">
      <c r="A4966" s="131"/>
    </row>
    <row r="4967" spans="1:1" x14ac:dyDescent="0.25">
      <c r="A4967" s="131"/>
    </row>
    <row r="4968" spans="1:1" x14ac:dyDescent="0.25">
      <c r="A4968" s="131"/>
    </row>
    <row r="4969" spans="1:1" x14ac:dyDescent="0.25">
      <c r="A4969" s="131"/>
    </row>
    <row r="4970" spans="1:1" x14ac:dyDescent="0.25">
      <c r="A4970" s="131"/>
    </row>
    <row r="4971" spans="1:1" x14ac:dyDescent="0.25">
      <c r="A4971" s="131"/>
    </row>
    <row r="4972" spans="1:1" x14ac:dyDescent="0.25">
      <c r="A4972" s="131"/>
    </row>
    <row r="4973" spans="1:1" x14ac:dyDescent="0.25">
      <c r="A4973" s="131"/>
    </row>
    <row r="4974" spans="1:1" x14ac:dyDescent="0.25">
      <c r="A4974" s="131"/>
    </row>
    <row r="4975" spans="1:1" x14ac:dyDescent="0.25">
      <c r="A4975" s="131"/>
    </row>
    <row r="4976" spans="1:1" x14ac:dyDescent="0.25">
      <c r="A4976" s="131"/>
    </row>
    <row r="4977" spans="1:1" x14ac:dyDescent="0.25">
      <c r="A4977" s="131"/>
    </row>
    <row r="4978" spans="1:1" x14ac:dyDescent="0.25">
      <c r="A4978" s="131"/>
    </row>
    <row r="4979" spans="1:1" x14ac:dyDescent="0.25">
      <c r="A4979" s="131"/>
    </row>
    <row r="4980" spans="1:1" x14ac:dyDescent="0.25">
      <c r="A4980" s="131"/>
    </row>
    <row r="4981" spans="1:1" x14ac:dyDescent="0.25">
      <c r="A4981" s="131"/>
    </row>
    <row r="4982" spans="1:1" x14ac:dyDescent="0.25">
      <c r="A4982" s="131"/>
    </row>
    <row r="4983" spans="1:1" x14ac:dyDescent="0.25">
      <c r="A4983" s="131"/>
    </row>
    <row r="4984" spans="1:1" x14ac:dyDescent="0.25">
      <c r="A4984" s="131"/>
    </row>
    <row r="4985" spans="1:1" x14ac:dyDescent="0.25">
      <c r="A4985" s="131"/>
    </row>
    <row r="4986" spans="1:1" x14ac:dyDescent="0.25">
      <c r="A4986" s="131"/>
    </row>
    <row r="4987" spans="1:1" x14ac:dyDescent="0.25">
      <c r="A4987" s="131"/>
    </row>
    <row r="4988" spans="1:1" x14ac:dyDescent="0.25">
      <c r="A4988" s="131"/>
    </row>
    <row r="4989" spans="1:1" x14ac:dyDescent="0.25">
      <c r="A4989" s="131"/>
    </row>
    <row r="4990" spans="1:1" x14ac:dyDescent="0.25">
      <c r="A4990" s="131"/>
    </row>
    <row r="4991" spans="1:1" x14ac:dyDescent="0.25">
      <c r="A4991" s="131"/>
    </row>
    <row r="4992" spans="1:1" x14ac:dyDescent="0.25">
      <c r="A4992" s="131"/>
    </row>
    <row r="4993" spans="1:1" x14ac:dyDescent="0.25">
      <c r="A4993" s="131"/>
    </row>
    <row r="4994" spans="1:1" x14ac:dyDescent="0.25">
      <c r="A4994" s="131"/>
    </row>
    <row r="4995" spans="1:1" x14ac:dyDescent="0.25">
      <c r="A4995" s="131"/>
    </row>
    <row r="4996" spans="1:1" x14ac:dyDescent="0.25">
      <c r="A4996" s="131"/>
    </row>
    <row r="4997" spans="1:1" x14ac:dyDescent="0.25">
      <c r="A4997" s="131"/>
    </row>
    <row r="4998" spans="1:1" x14ac:dyDescent="0.25">
      <c r="A4998" s="131"/>
    </row>
    <row r="4999" spans="1:1" x14ac:dyDescent="0.25">
      <c r="A4999" s="131"/>
    </row>
    <row r="5000" spans="1:1" x14ac:dyDescent="0.25">
      <c r="A5000" s="131"/>
    </row>
    <row r="5001" spans="1:1" x14ac:dyDescent="0.25">
      <c r="A5001" s="131"/>
    </row>
    <row r="5002" spans="1:1" x14ac:dyDescent="0.25">
      <c r="A5002" s="131"/>
    </row>
    <row r="5003" spans="1:1" x14ac:dyDescent="0.25">
      <c r="A5003" s="131"/>
    </row>
    <row r="5004" spans="1:1" x14ac:dyDescent="0.25">
      <c r="A5004" s="131"/>
    </row>
    <row r="5005" spans="1:1" x14ac:dyDescent="0.25">
      <c r="A5005" s="131"/>
    </row>
    <row r="5006" spans="1:1" x14ac:dyDescent="0.25">
      <c r="A5006" s="131"/>
    </row>
    <row r="5007" spans="1:1" x14ac:dyDescent="0.25">
      <c r="A5007" s="131"/>
    </row>
    <row r="5008" spans="1:1" x14ac:dyDescent="0.25">
      <c r="A5008" s="131"/>
    </row>
    <row r="5009" spans="1:1" x14ac:dyDescent="0.25">
      <c r="A5009" s="131"/>
    </row>
    <row r="5010" spans="1:1" x14ac:dyDescent="0.25">
      <c r="A5010" s="131"/>
    </row>
    <row r="5011" spans="1:1" x14ac:dyDescent="0.25">
      <c r="A5011" s="131"/>
    </row>
    <row r="5012" spans="1:1" x14ac:dyDescent="0.25">
      <c r="A5012" s="131"/>
    </row>
    <row r="5013" spans="1:1" x14ac:dyDescent="0.25">
      <c r="A5013" s="131"/>
    </row>
    <row r="5014" spans="1:1" x14ac:dyDescent="0.25">
      <c r="A5014" s="131"/>
    </row>
    <row r="5015" spans="1:1" x14ac:dyDescent="0.25">
      <c r="A5015" s="131"/>
    </row>
    <row r="5016" spans="1:1" x14ac:dyDescent="0.25">
      <c r="A5016" s="131"/>
    </row>
    <row r="5017" spans="1:1" x14ac:dyDescent="0.25">
      <c r="A5017" s="131"/>
    </row>
    <row r="5018" spans="1:1" x14ac:dyDescent="0.25">
      <c r="A5018" s="131"/>
    </row>
    <row r="5019" spans="1:1" x14ac:dyDescent="0.25">
      <c r="A5019" s="131"/>
    </row>
    <row r="5020" spans="1:1" x14ac:dyDescent="0.25">
      <c r="A5020" s="131"/>
    </row>
    <row r="5021" spans="1:1" x14ac:dyDescent="0.25">
      <c r="A5021" s="131"/>
    </row>
    <row r="5022" spans="1:1" x14ac:dyDescent="0.25">
      <c r="A5022" s="131"/>
    </row>
    <row r="5023" spans="1:1" x14ac:dyDescent="0.25">
      <c r="A5023" s="131"/>
    </row>
    <row r="5024" spans="1:1" x14ac:dyDescent="0.25">
      <c r="A5024" s="131"/>
    </row>
    <row r="5025" spans="1:1" x14ac:dyDescent="0.25">
      <c r="A5025" s="131"/>
    </row>
    <row r="5026" spans="1:1" x14ac:dyDescent="0.25">
      <c r="A5026" s="131"/>
    </row>
    <row r="5027" spans="1:1" x14ac:dyDescent="0.25">
      <c r="A5027" s="131"/>
    </row>
    <row r="5028" spans="1:1" x14ac:dyDescent="0.25">
      <c r="A5028" s="131"/>
    </row>
    <row r="5029" spans="1:1" x14ac:dyDescent="0.25">
      <c r="A5029" s="131"/>
    </row>
    <row r="5030" spans="1:1" x14ac:dyDescent="0.25">
      <c r="A5030" s="131"/>
    </row>
    <row r="5031" spans="1:1" x14ac:dyDescent="0.25">
      <c r="A5031" s="131"/>
    </row>
    <row r="5032" spans="1:1" x14ac:dyDescent="0.25">
      <c r="A5032" s="131"/>
    </row>
    <row r="5033" spans="1:1" x14ac:dyDescent="0.25">
      <c r="A5033" s="131"/>
    </row>
    <row r="5034" spans="1:1" x14ac:dyDescent="0.25">
      <c r="A5034" s="131"/>
    </row>
    <row r="5035" spans="1:1" x14ac:dyDescent="0.25">
      <c r="A5035" s="131"/>
    </row>
    <row r="5036" spans="1:1" x14ac:dyDescent="0.25">
      <c r="A5036" s="131"/>
    </row>
    <row r="5037" spans="1:1" x14ac:dyDescent="0.25">
      <c r="A5037" s="131"/>
    </row>
    <row r="5038" spans="1:1" x14ac:dyDescent="0.25">
      <c r="A5038" s="131"/>
    </row>
    <row r="5039" spans="1:1" x14ac:dyDescent="0.25">
      <c r="A5039" s="131"/>
    </row>
    <row r="5040" spans="1:1" x14ac:dyDescent="0.25">
      <c r="A5040" s="131"/>
    </row>
    <row r="5041" spans="1:1" x14ac:dyDescent="0.25">
      <c r="A5041" s="131"/>
    </row>
    <row r="5042" spans="1:1" x14ac:dyDescent="0.25">
      <c r="A5042" s="131"/>
    </row>
    <row r="5043" spans="1:1" x14ac:dyDescent="0.25">
      <c r="A5043" s="131"/>
    </row>
    <row r="5044" spans="1:1" x14ac:dyDescent="0.25">
      <c r="A5044" s="131"/>
    </row>
    <row r="5045" spans="1:1" x14ac:dyDescent="0.25">
      <c r="A5045" s="131"/>
    </row>
    <row r="5046" spans="1:1" x14ac:dyDescent="0.25">
      <c r="A5046" s="131"/>
    </row>
    <row r="5047" spans="1:1" x14ac:dyDescent="0.25">
      <c r="A5047" s="131"/>
    </row>
    <row r="5048" spans="1:1" x14ac:dyDescent="0.25">
      <c r="A5048" s="131"/>
    </row>
    <row r="5049" spans="1:1" x14ac:dyDescent="0.25">
      <c r="A5049" s="131"/>
    </row>
    <row r="5050" spans="1:1" x14ac:dyDescent="0.25">
      <c r="A5050" s="131"/>
    </row>
    <row r="5051" spans="1:1" x14ac:dyDescent="0.25">
      <c r="A5051" s="131"/>
    </row>
    <row r="5052" spans="1:1" x14ac:dyDescent="0.25">
      <c r="A5052" s="131"/>
    </row>
    <row r="5053" spans="1:1" x14ac:dyDescent="0.25">
      <c r="A5053" s="131"/>
    </row>
    <row r="5054" spans="1:1" x14ac:dyDescent="0.25">
      <c r="A5054" s="131"/>
    </row>
    <row r="5055" spans="1:1" x14ac:dyDescent="0.25">
      <c r="A5055" s="131"/>
    </row>
    <row r="5056" spans="1:1" x14ac:dyDescent="0.25">
      <c r="A5056" s="131"/>
    </row>
    <row r="5057" spans="1:1" x14ac:dyDescent="0.25">
      <c r="A5057" s="131"/>
    </row>
    <row r="5058" spans="1:1" x14ac:dyDescent="0.25">
      <c r="A5058" s="131"/>
    </row>
    <row r="5059" spans="1:1" x14ac:dyDescent="0.25">
      <c r="A5059" s="131"/>
    </row>
    <row r="5060" spans="1:1" x14ac:dyDescent="0.25">
      <c r="A5060" s="131"/>
    </row>
    <row r="5061" spans="1:1" x14ac:dyDescent="0.25">
      <c r="A5061" s="131"/>
    </row>
    <row r="5062" spans="1:1" x14ac:dyDescent="0.25">
      <c r="A5062" s="131"/>
    </row>
    <row r="5063" spans="1:1" x14ac:dyDescent="0.25">
      <c r="A5063" s="131"/>
    </row>
    <row r="5064" spans="1:1" x14ac:dyDescent="0.25">
      <c r="A5064" s="131"/>
    </row>
    <row r="5065" spans="1:1" x14ac:dyDescent="0.25">
      <c r="A5065" s="131"/>
    </row>
    <row r="5066" spans="1:1" x14ac:dyDescent="0.25">
      <c r="A5066" s="131"/>
    </row>
    <row r="5067" spans="1:1" x14ac:dyDescent="0.25">
      <c r="A5067" s="131"/>
    </row>
    <row r="5068" spans="1:1" x14ac:dyDescent="0.25">
      <c r="A5068" s="131"/>
    </row>
    <row r="5069" spans="1:1" x14ac:dyDescent="0.25">
      <c r="A5069" s="131"/>
    </row>
    <row r="5070" spans="1:1" x14ac:dyDescent="0.25">
      <c r="A5070" s="131"/>
    </row>
    <row r="5071" spans="1:1" x14ac:dyDescent="0.25">
      <c r="A5071" s="131"/>
    </row>
    <row r="5072" spans="1:1" x14ac:dyDescent="0.25">
      <c r="A5072" s="131"/>
    </row>
    <row r="5073" spans="1:1" x14ac:dyDescent="0.25">
      <c r="A5073" s="131"/>
    </row>
    <row r="5074" spans="1:1" x14ac:dyDescent="0.25">
      <c r="A5074" s="131"/>
    </row>
    <row r="5075" spans="1:1" x14ac:dyDescent="0.25">
      <c r="A5075" s="131"/>
    </row>
    <row r="5076" spans="1:1" x14ac:dyDescent="0.25">
      <c r="A5076" s="131"/>
    </row>
    <row r="5077" spans="1:1" x14ac:dyDescent="0.25">
      <c r="A5077" s="131"/>
    </row>
    <row r="5078" spans="1:1" x14ac:dyDescent="0.25">
      <c r="A5078" s="131"/>
    </row>
    <row r="5079" spans="1:1" x14ac:dyDescent="0.25">
      <c r="A5079" s="131"/>
    </row>
    <row r="5080" spans="1:1" x14ac:dyDescent="0.25">
      <c r="A5080" s="131"/>
    </row>
    <row r="5081" spans="1:1" x14ac:dyDescent="0.25">
      <c r="A5081" s="131"/>
    </row>
    <row r="5082" spans="1:1" x14ac:dyDescent="0.25">
      <c r="A5082" s="131"/>
    </row>
    <row r="5083" spans="1:1" x14ac:dyDescent="0.25">
      <c r="A5083" s="131"/>
    </row>
    <row r="5084" spans="1:1" x14ac:dyDescent="0.25">
      <c r="A5084" s="131"/>
    </row>
    <row r="5085" spans="1:1" x14ac:dyDescent="0.25">
      <c r="A5085" s="131"/>
    </row>
    <row r="5086" spans="1:1" x14ac:dyDescent="0.25">
      <c r="A5086" s="131"/>
    </row>
    <row r="5087" spans="1:1" x14ac:dyDescent="0.25">
      <c r="A5087" s="131"/>
    </row>
    <row r="5088" spans="1:1" x14ac:dyDescent="0.25">
      <c r="A5088" s="131"/>
    </row>
    <row r="5089" spans="1:1" x14ac:dyDescent="0.25">
      <c r="A5089" s="131"/>
    </row>
    <row r="5090" spans="1:1" x14ac:dyDescent="0.25">
      <c r="A5090" s="131"/>
    </row>
    <row r="5091" spans="1:1" x14ac:dyDescent="0.25">
      <c r="A5091" s="131"/>
    </row>
    <row r="5092" spans="1:1" x14ac:dyDescent="0.25">
      <c r="A5092" s="131"/>
    </row>
    <row r="5093" spans="1:1" x14ac:dyDescent="0.25">
      <c r="A5093" s="131"/>
    </row>
    <row r="5094" spans="1:1" x14ac:dyDescent="0.25">
      <c r="A5094" s="131"/>
    </row>
    <row r="5095" spans="1:1" x14ac:dyDescent="0.25">
      <c r="A5095" s="131"/>
    </row>
    <row r="5096" spans="1:1" x14ac:dyDescent="0.25">
      <c r="A5096" s="131"/>
    </row>
    <row r="5097" spans="1:1" x14ac:dyDescent="0.25">
      <c r="A5097" s="131"/>
    </row>
    <row r="5098" spans="1:1" x14ac:dyDescent="0.25">
      <c r="A5098" s="131"/>
    </row>
    <row r="5099" spans="1:1" x14ac:dyDescent="0.25">
      <c r="A5099" s="131"/>
    </row>
    <row r="5100" spans="1:1" x14ac:dyDescent="0.25">
      <c r="A5100" s="131"/>
    </row>
    <row r="5101" spans="1:1" x14ac:dyDescent="0.25">
      <c r="A5101" s="131"/>
    </row>
    <row r="5102" spans="1:1" x14ac:dyDescent="0.25">
      <c r="A5102" s="131"/>
    </row>
    <row r="5103" spans="1:1" x14ac:dyDescent="0.25">
      <c r="A5103" s="131"/>
    </row>
    <row r="5104" spans="1:1" x14ac:dyDescent="0.25">
      <c r="A5104" s="131"/>
    </row>
    <row r="5105" spans="1:1" x14ac:dyDescent="0.25">
      <c r="A5105" s="131"/>
    </row>
    <row r="5106" spans="1:1" x14ac:dyDescent="0.25">
      <c r="A5106" s="131"/>
    </row>
    <row r="5107" spans="1:1" x14ac:dyDescent="0.25">
      <c r="A5107" s="131"/>
    </row>
    <row r="5108" spans="1:1" x14ac:dyDescent="0.25">
      <c r="A5108" s="131"/>
    </row>
    <row r="5109" spans="1:1" x14ac:dyDescent="0.25">
      <c r="A5109" s="131"/>
    </row>
    <row r="5110" spans="1:1" x14ac:dyDescent="0.25">
      <c r="A5110" s="131"/>
    </row>
    <row r="5111" spans="1:1" x14ac:dyDescent="0.25">
      <c r="A5111" s="131"/>
    </row>
    <row r="5112" spans="1:1" x14ac:dyDescent="0.25">
      <c r="A5112" s="131"/>
    </row>
    <row r="5113" spans="1:1" x14ac:dyDescent="0.25">
      <c r="A5113" s="131"/>
    </row>
    <row r="5114" spans="1:1" x14ac:dyDescent="0.25">
      <c r="A5114" s="131"/>
    </row>
    <row r="5115" spans="1:1" x14ac:dyDescent="0.25">
      <c r="A5115" s="131"/>
    </row>
    <row r="5116" spans="1:1" x14ac:dyDescent="0.25">
      <c r="A5116" s="131"/>
    </row>
    <row r="5117" spans="1:1" x14ac:dyDescent="0.25">
      <c r="A5117" s="131"/>
    </row>
    <row r="5118" spans="1:1" x14ac:dyDescent="0.25">
      <c r="A5118" s="131"/>
    </row>
    <row r="5119" spans="1:1" x14ac:dyDescent="0.25">
      <c r="A5119" s="131"/>
    </row>
    <row r="5120" spans="1:1" x14ac:dyDescent="0.25">
      <c r="A5120" s="131"/>
    </row>
    <row r="5121" spans="1:1" x14ac:dyDescent="0.25">
      <c r="A5121" s="131"/>
    </row>
    <row r="5122" spans="1:1" x14ac:dyDescent="0.25">
      <c r="A5122" s="131"/>
    </row>
    <row r="5123" spans="1:1" x14ac:dyDescent="0.25">
      <c r="A5123" s="131"/>
    </row>
    <row r="5124" spans="1:1" x14ac:dyDescent="0.25">
      <c r="A5124" s="131"/>
    </row>
    <row r="5125" spans="1:1" x14ac:dyDescent="0.25">
      <c r="A5125" s="131"/>
    </row>
    <row r="5126" spans="1:1" x14ac:dyDescent="0.25">
      <c r="A5126" s="131"/>
    </row>
    <row r="5127" spans="1:1" x14ac:dyDescent="0.25">
      <c r="A5127" s="131"/>
    </row>
    <row r="5128" spans="1:1" x14ac:dyDescent="0.25">
      <c r="A5128" s="131"/>
    </row>
    <row r="5129" spans="1:1" x14ac:dyDescent="0.25">
      <c r="A5129" s="131"/>
    </row>
    <row r="5130" spans="1:1" x14ac:dyDescent="0.25">
      <c r="A5130" s="131"/>
    </row>
    <row r="5131" spans="1:1" x14ac:dyDescent="0.25">
      <c r="A5131" s="131"/>
    </row>
    <row r="5132" spans="1:1" x14ac:dyDescent="0.25">
      <c r="A5132" s="131"/>
    </row>
    <row r="5133" spans="1:1" x14ac:dyDescent="0.25">
      <c r="A5133" s="131"/>
    </row>
    <row r="5134" spans="1:1" x14ac:dyDescent="0.25">
      <c r="A5134" s="131"/>
    </row>
    <row r="5135" spans="1:1" x14ac:dyDescent="0.25">
      <c r="A5135" s="131"/>
    </row>
    <row r="5136" spans="1:1" x14ac:dyDescent="0.25">
      <c r="A5136" s="131"/>
    </row>
    <row r="5137" spans="1:1" x14ac:dyDescent="0.25">
      <c r="A5137" s="131"/>
    </row>
    <row r="5138" spans="1:1" x14ac:dyDescent="0.25">
      <c r="A5138" s="131"/>
    </row>
    <row r="5139" spans="1:1" x14ac:dyDescent="0.25">
      <c r="A5139" s="131"/>
    </row>
    <row r="5140" spans="1:1" x14ac:dyDescent="0.25">
      <c r="A5140" s="131"/>
    </row>
    <row r="5141" spans="1:1" x14ac:dyDescent="0.25">
      <c r="A5141" s="131"/>
    </row>
    <row r="5142" spans="1:1" x14ac:dyDescent="0.25">
      <c r="A5142" s="131"/>
    </row>
    <row r="5143" spans="1:1" x14ac:dyDescent="0.25">
      <c r="A5143" s="131"/>
    </row>
    <row r="5144" spans="1:1" x14ac:dyDescent="0.25">
      <c r="A5144" s="131"/>
    </row>
    <row r="5145" spans="1:1" x14ac:dyDescent="0.25">
      <c r="A5145" s="131"/>
    </row>
    <row r="5146" spans="1:1" x14ac:dyDescent="0.25">
      <c r="A5146" s="131"/>
    </row>
    <row r="5147" spans="1:1" x14ac:dyDescent="0.25">
      <c r="A5147" s="131"/>
    </row>
    <row r="5148" spans="1:1" x14ac:dyDescent="0.25">
      <c r="A5148" s="131"/>
    </row>
    <row r="5149" spans="1:1" x14ac:dyDescent="0.25">
      <c r="A5149" s="131"/>
    </row>
    <row r="5150" spans="1:1" x14ac:dyDescent="0.25">
      <c r="A5150" s="131"/>
    </row>
    <row r="5151" spans="1:1" x14ac:dyDescent="0.25">
      <c r="A5151" s="131"/>
    </row>
    <row r="5152" spans="1:1" x14ac:dyDescent="0.25">
      <c r="A5152" s="131"/>
    </row>
    <row r="5153" spans="1:1" x14ac:dyDescent="0.25">
      <c r="A5153" s="131"/>
    </row>
    <row r="5154" spans="1:1" x14ac:dyDescent="0.25">
      <c r="A5154" s="131"/>
    </row>
    <row r="5155" spans="1:1" x14ac:dyDescent="0.25">
      <c r="A5155" s="131"/>
    </row>
    <row r="5156" spans="1:1" x14ac:dyDescent="0.25">
      <c r="A5156" s="131"/>
    </row>
    <row r="5157" spans="1:1" x14ac:dyDescent="0.25">
      <c r="A5157" s="131"/>
    </row>
    <row r="5158" spans="1:1" x14ac:dyDescent="0.25">
      <c r="A5158" s="131"/>
    </row>
    <row r="5159" spans="1:1" x14ac:dyDescent="0.25">
      <c r="A5159" s="131"/>
    </row>
    <row r="5160" spans="1:1" x14ac:dyDescent="0.25">
      <c r="A5160" s="131"/>
    </row>
    <row r="5161" spans="1:1" x14ac:dyDescent="0.25">
      <c r="A5161" s="131"/>
    </row>
    <row r="5162" spans="1:1" x14ac:dyDescent="0.25">
      <c r="A5162" s="131"/>
    </row>
    <row r="5163" spans="1:1" x14ac:dyDescent="0.25">
      <c r="A5163" s="131"/>
    </row>
    <row r="5164" spans="1:1" x14ac:dyDescent="0.25">
      <c r="A5164" s="131"/>
    </row>
    <row r="5165" spans="1:1" x14ac:dyDescent="0.25">
      <c r="A5165" s="131"/>
    </row>
    <row r="5166" spans="1:1" x14ac:dyDescent="0.25">
      <c r="A5166" s="131"/>
    </row>
    <row r="5167" spans="1:1" x14ac:dyDescent="0.25">
      <c r="A5167" s="131"/>
    </row>
    <row r="5168" spans="1:1" x14ac:dyDescent="0.25">
      <c r="A5168" s="131"/>
    </row>
    <row r="5169" spans="1:1" x14ac:dyDescent="0.25">
      <c r="A5169" s="131"/>
    </row>
    <row r="5170" spans="1:1" x14ac:dyDescent="0.25">
      <c r="A5170" s="131"/>
    </row>
    <row r="5171" spans="1:1" x14ac:dyDescent="0.25">
      <c r="A5171" s="131"/>
    </row>
    <row r="5172" spans="1:1" x14ac:dyDescent="0.25">
      <c r="A5172" s="131"/>
    </row>
    <row r="5173" spans="1:1" x14ac:dyDescent="0.25">
      <c r="A5173" s="131"/>
    </row>
    <row r="5174" spans="1:1" x14ac:dyDescent="0.25">
      <c r="A5174" s="131"/>
    </row>
    <row r="5175" spans="1:1" x14ac:dyDescent="0.25">
      <c r="A5175" s="131"/>
    </row>
    <row r="5176" spans="1:1" x14ac:dyDescent="0.25">
      <c r="A5176" s="131"/>
    </row>
    <row r="5177" spans="1:1" x14ac:dyDescent="0.25">
      <c r="A5177" s="131"/>
    </row>
    <row r="5178" spans="1:1" x14ac:dyDescent="0.25">
      <c r="A5178" s="131"/>
    </row>
    <row r="5179" spans="1:1" x14ac:dyDescent="0.25">
      <c r="A5179" s="131"/>
    </row>
    <row r="5180" spans="1:1" x14ac:dyDescent="0.25">
      <c r="A5180" s="131"/>
    </row>
    <row r="5181" spans="1:1" x14ac:dyDescent="0.25">
      <c r="A5181" s="131"/>
    </row>
    <row r="5182" spans="1:1" x14ac:dyDescent="0.25">
      <c r="A5182" s="131"/>
    </row>
    <row r="5183" spans="1:1" x14ac:dyDescent="0.25">
      <c r="A5183" s="131"/>
    </row>
    <row r="5184" spans="1:1" x14ac:dyDescent="0.25">
      <c r="A5184" s="131"/>
    </row>
    <row r="5185" spans="1:1" x14ac:dyDescent="0.25">
      <c r="A5185" s="131"/>
    </row>
    <row r="5186" spans="1:1" x14ac:dyDescent="0.25">
      <c r="A5186" s="131"/>
    </row>
    <row r="5187" spans="1:1" x14ac:dyDescent="0.25">
      <c r="A5187" s="131"/>
    </row>
    <row r="5188" spans="1:1" x14ac:dyDescent="0.25">
      <c r="A5188" s="131"/>
    </row>
    <row r="5189" spans="1:1" x14ac:dyDescent="0.25">
      <c r="A5189" s="131"/>
    </row>
    <row r="5190" spans="1:1" x14ac:dyDescent="0.25">
      <c r="A5190" s="131"/>
    </row>
    <row r="5191" spans="1:1" x14ac:dyDescent="0.25">
      <c r="A5191" s="131"/>
    </row>
    <row r="5192" spans="1:1" x14ac:dyDescent="0.25">
      <c r="A5192" s="131"/>
    </row>
    <row r="5193" spans="1:1" x14ac:dyDescent="0.25">
      <c r="A5193" s="131"/>
    </row>
    <row r="5194" spans="1:1" x14ac:dyDescent="0.25">
      <c r="A5194" s="131"/>
    </row>
    <row r="5195" spans="1:1" x14ac:dyDescent="0.25">
      <c r="A5195" s="131"/>
    </row>
    <row r="5196" spans="1:1" x14ac:dyDescent="0.25">
      <c r="A5196" s="131"/>
    </row>
    <row r="5197" spans="1:1" x14ac:dyDescent="0.25">
      <c r="A5197" s="131"/>
    </row>
    <row r="5198" spans="1:1" x14ac:dyDescent="0.25">
      <c r="A5198" s="131"/>
    </row>
    <row r="5199" spans="1:1" x14ac:dyDescent="0.25">
      <c r="A5199" s="131"/>
    </row>
    <row r="5200" spans="1:1" x14ac:dyDescent="0.25">
      <c r="A5200" s="131"/>
    </row>
    <row r="5201" spans="1:1" x14ac:dyDescent="0.25">
      <c r="A5201" s="131"/>
    </row>
    <row r="5202" spans="1:1" x14ac:dyDescent="0.25">
      <c r="A5202" s="131"/>
    </row>
    <row r="5203" spans="1:1" x14ac:dyDescent="0.25">
      <c r="A5203" s="131"/>
    </row>
    <row r="5204" spans="1:1" x14ac:dyDescent="0.25">
      <c r="A5204" s="131"/>
    </row>
    <row r="5205" spans="1:1" x14ac:dyDescent="0.25">
      <c r="A5205" s="131"/>
    </row>
    <row r="5206" spans="1:1" x14ac:dyDescent="0.25">
      <c r="A5206" s="131"/>
    </row>
    <row r="5207" spans="1:1" x14ac:dyDescent="0.25">
      <c r="A5207" s="131"/>
    </row>
    <row r="5208" spans="1:1" x14ac:dyDescent="0.25">
      <c r="A5208" s="131"/>
    </row>
    <row r="5209" spans="1:1" x14ac:dyDescent="0.25">
      <c r="A5209" s="131"/>
    </row>
    <row r="5210" spans="1:1" x14ac:dyDescent="0.25">
      <c r="A5210" s="131"/>
    </row>
    <row r="5211" spans="1:1" x14ac:dyDescent="0.25">
      <c r="A5211" s="131"/>
    </row>
    <row r="5212" spans="1:1" x14ac:dyDescent="0.25">
      <c r="A5212" s="131"/>
    </row>
    <row r="5213" spans="1:1" x14ac:dyDescent="0.25">
      <c r="A5213" s="131"/>
    </row>
    <row r="5214" spans="1:1" x14ac:dyDescent="0.25">
      <c r="A5214" s="131"/>
    </row>
    <row r="5215" spans="1:1" x14ac:dyDescent="0.25">
      <c r="A5215" s="131"/>
    </row>
    <row r="5216" spans="1:1" x14ac:dyDescent="0.25">
      <c r="A5216" s="131"/>
    </row>
    <row r="5217" spans="1:1" x14ac:dyDescent="0.25">
      <c r="A5217" s="131"/>
    </row>
    <row r="5218" spans="1:1" x14ac:dyDescent="0.25">
      <c r="A5218" s="131"/>
    </row>
    <row r="5219" spans="1:1" x14ac:dyDescent="0.25">
      <c r="A5219" s="131"/>
    </row>
    <row r="5220" spans="1:1" x14ac:dyDescent="0.25">
      <c r="A5220" s="131"/>
    </row>
    <row r="5221" spans="1:1" x14ac:dyDescent="0.25">
      <c r="A5221" s="131"/>
    </row>
    <row r="5222" spans="1:1" x14ac:dyDescent="0.25">
      <c r="A5222" s="131"/>
    </row>
    <row r="5223" spans="1:1" x14ac:dyDescent="0.25">
      <c r="A5223" s="131"/>
    </row>
    <row r="5224" spans="1:1" x14ac:dyDescent="0.25">
      <c r="A5224" s="131"/>
    </row>
    <row r="5225" spans="1:1" x14ac:dyDescent="0.25">
      <c r="A5225" s="131"/>
    </row>
    <row r="5226" spans="1:1" x14ac:dyDescent="0.25">
      <c r="A5226" s="131"/>
    </row>
    <row r="5227" spans="1:1" x14ac:dyDescent="0.25">
      <c r="A5227" s="131"/>
    </row>
    <row r="5228" spans="1:1" x14ac:dyDescent="0.25">
      <c r="A5228" s="131"/>
    </row>
    <row r="5229" spans="1:1" x14ac:dyDescent="0.25">
      <c r="A5229" s="131"/>
    </row>
    <row r="5230" spans="1:1" x14ac:dyDescent="0.25">
      <c r="A5230" s="131"/>
    </row>
    <row r="5231" spans="1:1" x14ac:dyDescent="0.25">
      <c r="A5231" s="131"/>
    </row>
    <row r="5232" spans="1:1" x14ac:dyDescent="0.25">
      <c r="A5232" s="131"/>
    </row>
    <row r="5233" spans="1:1" x14ac:dyDescent="0.25">
      <c r="A5233" s="131"/>
    </row>
    <row r="5234" spans="1:1" x14ac:dyDescent="0.25">
      <c r="A5234" s="131"/>
    </row>
    <row r="5235" spans="1:1" x14ac:dyDescent="0.25">
      <c r="A5235" s="131"/>
    </row>
    <row r="5236" spans="1:1" x14ac:dyDescent="0.25">
      <c r="A5236" s="131"/>
    </row>
    <row r="5237" spans="1:1" x14ac:dyDescent="0.25">
      <c r="A5237" s="131"/>
    </row>
    <row r="5238" spans="1:1" x14ac:dyDescent="0.25">
      <c r="A5238" s="131"/>
    </row>
    <row r="5239" spans="1:1" x14ac:dyDescent="0.25">
      <c r="A5239" s="131"/>
    </row>
    <row r="5240" spans="1:1" x14ac:dyDescent="0.25">
      <c r="A5240" s="131"/>
    </row>
    <row r="5241" spans="1:1" x14ac:dyDescent="0.25">
      <c r="A5241" s="131"/>
    </row>
    <row r="5242" spans="1:1" x14ac:dyDescent="0.25">
      <c r="A5242" s="131"/>
    </row>
    <row r="5243" spans="1:1" x14ac:dyDescent="0.25">
      <c r="A5243" s="131"/>
    </row>
    <row r="5244" spans="1:1" x14ac:dyDescent="0.25">
      <c r="A5244" s="131"/>
    </row>
    <row r="5245" spans="1:1" x14ac:dyDescent="0.25">
      <c r="A5245" s="131"/>
    </row>
    <row r="5246" spans="1:1" x14ac:dyDescent="0.25">
      <c r="A5246" s="131"/>
    </row>
    <row r="5247" spans="1:1" x14ac:dyDescent="0.25">
      <c r="A5247" s="131"/>
    </row>
    <row r="5248" spans="1:1" x14ac:dyDescent="0.25">
      <c r="A5248" s="131"/>
    </row>
    <row r="5249" spans="1:1" x14ac:dyDescent="0.25">
      <c r="A5249" s="131"/>
    </row>
    <row r="5250" spans="1:1" x14ac:dyDescent="0.25">
      <c r="A5250" s="131"/>
    </row>
    <row r="5251" spans="1:1" x14ac:dyDescent="0.25">
      <c r="A5251" s="131"/>
    </row>
    <row r="5252" spans="1:1" x14ac:dyDescent="0.25">
      <c r="A5252" s="131"/>
    </row>
    <row r="5253" spans="1:1" x14ac:dyDescent="0.25">
      <c r="A5253" s="131"/>
    </row>
    <row r="5254" spans="1:1" x14ac:dyDescent="0.25">
      <c r="A5254" s="131"/>
    </row>
    <row r="5255" spans="1:1" x14ac:dyDescent="0.25">
      <c r="A5255" s="131"/>
    </row>
    <row r="5256" spans="1:1" x14ac:dyDescent="0.25">
      <c r="A5256" s="131"/>
    </row>
    <row r="5257" spans="1:1" x14ac:dyDescent="0.25">
      <c r="A5257" s="131"/>
    </row>
    <row r="5258" spans="1:1" x14ac:dyDescent="0.25">
      <c r="A5258" s="131"/>
    </row>
    <row r="5259" spans="1:1" x14ac:dyDescent="0.25">
      <c r="A5259" s="131"/>
    </row>
    <row r="5260" spans="1:1" x14ac:dyDescent="0.25">
      <c r="A5260" s="131"/>
    </row>
    <row r="5261" spans="1:1" x14ac:dyDescent="0.25">
      <c r="A5261" s="131"/>
    </row>
    <row r="5262" spans="1:1" x14ac:dyDescent="0.25">
      <c r="A5262" s="131"/>
    </row>
    <row r="5263" spans="1:1" x14ac:dyDescent="0.25">
      <c r="A5263" s="131"/>
    </row>
    <row r="5264" spans="1:1" x14ac:dyDescent="0.25">
      <c r="A5264" s="131"/>
    </row>
    <row r="5265" spans="1:1" x14ac:dyDescent="0.25">
      <c r="A5265" s="131"/>
    </row>
    <row r="5266" spans="1:1" x14ac:dyDescent="0.25">
      <c r="A5266" s="131"/>
    </row>
    <row r="5267" spans="1:1" x14ac:dyDescent="0.25">
      <c r="A5267" s="131"/>
    </row>
    <row r="5268" spans="1:1" x14ac:dyDescent="0.25">
      <c r="A5268" s="131"/>
    </row>
    <row r="5269" spans="1:1" x14ac:dyDescent="0.25">
      <c r="A5269" s="131"/>
    </row>
    <row r="5270" spans="1:1" x14ac:dyDescent="0.25">
      <c r="A5270" s="131"/>
    </row>
    <row r="5271" spans="1:1" x14ac:dyDescent="0.25">
      <c r="A5271" s="131"/>
    </row>
    <row r="5272" spans="1:1" x14ac:dyDescent="0.25">
      <c r="A5272" s="131"/>
    </row>
    <row r="5273" spans="1:1" x14ac:dyDescent="0.25">
      <c r="A5273" s="131"/>
    </row>
    <row r="5274" spans="1:1" x14ac:dyDescent="0.25">
      <c r="A5274" s="131"/>
    </row>
    <row r="5275" spans="1:1" x14ac:dyDescent="0.25">
      <c r="A5275" s="131"/>
    </row>
    <row r="5276" spans="1:1" x14ac:dyDescent="0.25">
      <c r="A5276" s="131"/>
    </row>
    <row r="5277" spans="1:1" x14ac:dyDescent="0.25">
      <c r="A5277" s="131"/>
    </row>
    <row r="5278" spans="1:1" x14ac:dyDescent="0.25">
      <c r="A5278" s="131"/>
    </row>
    <row r="5279" spans="1:1" x14ac:dyDescent="0.25">
      <c r="A5279" s="131"/>
    </row>
    <row r="5280" spans="1:1" x14ac:dyDescent="0.25">
      <c r="A5280" s="131"/>
    </row>
    <row r="5281" spans="1:1" x14ac:dyDescent="0.25">
      <c r="A5281" s="131"/>
    </row>
    <row r="5282" spans="1:1" x14ac:dyDescent="0.25">
      <c r="A5282" s="131"/>
    </row>
    <row r="5283" spans="1:1" x14ac:dyDescent="0.25">
      <c r="A5283" s="131"/>
    </row>
    <row r="5284" spans="1:1" x14ac:dyDescent="0.25">
      <c r="A5284" s="131"/>
    </row>
    <row r="5285" spans="1:1" x14ac:dyDescent="0.25">
      <c r="A5285" s="131"/>
    </row>
    <row r="5286" spans="1:1" x14ac:dyDescent="0.25">
      <c r="A5286" s="131"/>
    </row>
    <row r="5287" spans="1:1" x14ac:dyDescent="0.25">
      <c r="A5287" s="131"/>
    </row>
    <row r="5288" spans="1:1" x14ac:dyDescent="0.25">
      <c r="A5288" s="131"/>
    </row>
    <row r="5289" spans="1:1" x14ac:dyDescent="0.25">
      <c r="A5289" s="131"/>
    </row>
    <row r="5290" spans="1:1" x14ac:dyDescent="0.25">
      <c r="A5290" s="131"/>
    </row>
    <row r="5291" spans="1:1" x14ac:dyDescent="0.25">
      <c r="A5291" s="131"/>
    </row>
    <row r="5292" spans="1:1" x14ac:dyDescent="0.25">
      <c r="A5292" s="131"/>
    </row>
    <row r="5293" spans="1:1" x14ac:dyDescent="0.25">
      <c r="A5293" s="131"/>
    </row>
    <row r="5294" spans="1:1" x14ac:dyDescent="0.25">
      <c r="A5294" s="131"/>
    </row>
    <row r="5295" spans="1:1" x14ac:dyDescent="0.25">
      <c r="A5295" s="131"/>
    </row>
    <row r="5296" spans="1:1" x14ac:dyDescent="0.25">
      <c r="A5296" s="131"/>
    </row>
    <row r="5297" spans="1:1" x14ac:dyDescent="0.25">
      <c r="A5297" s="131"/>
    </row>
    <row r="5298" spans="1:1" x14ac:dyDescent="0.25">
      <c r="A5298" s="131"/>
    </row>
    <row r="5299" spans="1:1" x14ac:dyDescent="0.25">
      <c r="A5299" s="131"/>
    </row>
    <row r="5300" spans="1:1" x14ac:dyDescent="0.25">
      <c r="A5300" s="131"/>
    </row>
    <row r="5301" spans="1:1" x14ac:dyDescent="0.25">
      <c r="A5301" s="131"/>
    </row>
    <row r="5302" spans="1:1" x14ac:dyDescent="0.25">
      <c r="A5302" s="131"/>
    </row>
    <row r="5303" spans="1:1" x14ac:dyDescent="0.25">
      <c r="A5303" s="131"/>
    </row>
    <row r="5304" spans="1:1" x14ac:dyDescent="0.25">
      <c r="A5304" s="131"/>
    </row>
    <row r="5305" spans="1:1" x14ac:dyDescent="0.25">
      <c r="A5305" s="131"/>
    </row>
    <row r="5306" spans="1:1" x14ac:dyDescent="0.25">
      <c r="A5306" s="131"/>
    </row>
    <row r="5307" spans="1:1" x14ac:dyDescent="0.25">
      <c r="A5307" s="131"/>
    </row>
    <row r="5308" spans="1:1" x14ac:dyDescent="0.25">
      <c r="A5308" s="131"/>
    </row>
    <row r="5309" spans="1:1" x14ac:dyDescent="0.25">
      <c r="A5309" s="131"/>
    </row>
    <row r="5310" spans="1:1" x14ac:dyDescent="0.25">
      <c r="A5310" s="131"/>
    </row>
    <row r="5311" spans="1:1" x14ac:dyDescent="0.25">
      <c r="A5311" s="131"/>
    </row>
    <row r="5312" spans="1:1" x14ac:dyDescent="0.25">
      <c r="A5312" s="131"/>
    </row>
    <row r="5313" spans="1:1" x14ac:dyDescent="0.25">
      <c r="A5313" s="131"/>
    </row>
    <row r="5314" spans="1:1" x14ac:dyDescent="0.25">
      <c r="A5314" s="131"/>
    </row>
    <row r="5315" spans="1:1" x14ac:dyDescent="0.25">
      <c r="A5315" s="131"/>
    </row>
    <row r="5316" spans="1:1" x14ac:dyDescent="0.25">
      <c r="A5316" s="131"/>
    </row>
    <row r="5317" spans="1:1" x14ac:dyDescent="0.25">
      <c r="A5317" s="131"/>
    </row>
    <row r="5318" spans="1:1" x14ac:dyDescent="0.25">
      <c r="A5318" s="131"/>
    </row>
    <row r="5319" spans="1:1" x14ac:dyDescent="0.25">
      <c r="A5319" s="131"/>
    </row>
    <row r="5320" spans="1:1" x14ac:dyDescent="0.25">
      <c r="A5320" s="131"/>
    </row>
    <row r="5321" spans="1:1" x14ac:dyDescent="0.25">
      <c r="A5321" s="131"/>
    </row>
    <row r="5322" spans="1:1" x14ac:dyDescent="0.25">
      <c r="A5322" s="131"/>
    </row>
    <row r="5323" spans="1:1" x14ac:dyDescent="0.25">
      <c r="A5323" s="131"/>
    </row>
    <row r="5324" spans="1:1" x14ac:dyDescent="0.25">
      <c r="A5324" s="131"/>
    </row>
    <row r="5325" spans="1:1" x14ac:dyDescent="0.25">
      <c r="A5325" s="131"/>
    </row>
    <row r="5326" spans="1:1" x14ac:dyDescent="0.25">
      <c r="A5326" s="131"/>
    </row>
    <row r="5327" spans="1:1" x14ac:dyDescent="0.25">
      <c r="A5327" s="131"/>
    </row>
    <row r="5328" spans="1:1" x14ac:dyDescent="0.25">
      <c r="A5328" s="131"/>
    </row>
    <row r="5329" spans="1:1" x14ac:dyDescent="0.25">
      <c r="A5329" s="131"/>
    </row>
    <row r="5330" spans="1:1" x14ac:dyDescent="0.25">
      <c r="A5330" s="131"/>
    </row>
    <row r="5331" spans="1:1" x14ac:dyDescent="0.25">
      <c r="A5331" s="131"/>
    </row>
    <row r="5332" spans="1:1" x14ac:dyDescent="0.25">
      <c r="A5332" s="131"/>
    </row>
    <row r="5333" spans="1:1" x14ac:dyDescent="0.25">
      <c r="A5333" s="131"/>
    </row>
    <row r="5334" spans="1:1" x14ac:dyDescent="0.25">
      <c r="A5334" s="131"/>
    </row>
    <row r="5335" spans="1:1" x14ac:dyDescent="0.25">
      <c r="A5335" s="131"/>
    </row>
    <row r="5336" spans="1:1" x14ac:dyDescent="0.25">
      <c r="A5336" s="131"/>
    </row>
    <row r="5337" spans="1:1" x14ac:dyDescent="0.25">
      <c r="A5337" s="131"/>
    </row>
    <row r="5338" spans="1:1" x14ac:dyDescent="0.25">
      <c r="A5338" s="131"/>
    </row>
    <row r="5339" spans="1:1" x14ac:dyDescent="0.25">
      <c r="A5339" s="131"/>
    </row>
    <row r="5340" spans="1:1" x14ac:dyDescent="0.25">
      <c r="A5340" s="131"/>
    </row>
    <row r="5341" spans="1:1" x14ac:dyDescent="0.25">
      <c r="A5341" s="131"/>
    </row>
    <row r="5342" spans="1:1" x14ac:dyDescent="0.25">
      <c r="A5342" s="131"/>
    </row>
    <row r="5343" spans="1:1" x14ac:dyDescent="0.25">
      <c r="A5343" s="131"/>
    </row>
    <row r="5344" spans="1:1" x14ac:dyDescent="0.25">
      <c r="A5344" s="131"/>
    </row>
    <row r="5345" spans="1:1" x14ac:dyDescent="0.25">
      <c r="A5345" s="131"/>
    </row>
    <row r="5346" spans="1:1" x14ac:dyDescent="0.25">
      <c r="A5346" s="131"/>
    </row>
    <row r="5347" spans="1:1" x14ac:dyDescent="0.25">
      <c r="A5347" s="131"/>
    </row>
    <row r="5348" spans="1:1" x14ac:dyDescent="0.25">
      <c r="A5348" s="131"/>
    </row>
    <row r="5349" spans="1:1" x14ac:dyDescent="0.25">
      <c r="A5349" s="131"/>
    </row>
    <row r="5350" spans="1:1" x14ac:dyDescent="0.25">
      <c r="A5350" s="131"/>
    </row>
    <row r="5351" spans="1:1" x14ac:dyDescent="0.25">
      <c r="A5351" s="131"/>
    </row>
    <row r="5352" spans="1:1" x14ac:dyDescent="0.25">
      <c r="A5352" s="131"/>
    </row>
    <row r="5353" spans="1:1" x14ac:dyDescent="0.25">
      <c r="A5353" s="131"/>
    </row>
    <row r="5354" spans="1:1" x14ac:dyDescent="0.25">
      <c r="A5354" s="131"/>
    </row>
    <row r="5355" spans="1:1" x14ac:dyDescent="0.25">
      <c r="A5355" s="131"/>
    </row>
    <row r="5356" spans="1:1" x14ac:dyDescent="0.25">
      <c r="A5356" s="131"/>
    </row>
    <row r="5357" spans="1:1" x14ac:dyDescent="0.25">
      <c r="A5357" s="131"/>
    </row>
    <row r="5358" spans="1:1" x14ac:dyDescent="0.25">
      <c r="A5358" s="131"/>
    </row>
    <row r="5359" spans="1:1" x14ac:dyDescent="0.25">
      <c r="A5359" s="131"/>
    </row>
    <row r="5360" spans="1:1" x14ac:dyDescent="0.25">
      <c r="A5360" s="131"/>
    </row>
    <row r="5361" spans="1:1" x14ac:dyDescent="0.25">
      <c r="A5361" s="131"/>
    </row>
    <row r="5362" spans="1:1" x14ac:dyDescent="0.25">
      <c r="A5362" s="131"/>
    </row>
    <row r="5363" spans="1:1" x14ac:dyDescent="0.25">
      <c r="A5363" s="131"/>
    </row>
    <row r="5364" spans="1:1" x14ac:dyDescent="0.25">
      <c r="A5364" s="131"/>
    </row>
    <row r="5365" spans="1:1" x14ac:dyDescent="0.25">
      <c r="A5365" s="131"/>
    </row>
    <row r="5366" spans="1:1" x14ac:dyDescent="0.25">
      <c r="A5366" s="131"/>
    </row>
    <row r="5367" spans="1:1" x14ac:dyDescent="0.25">
      <c r="A5367" s="131"/>
    </row>
    <row r="5368" spans="1:1" x14ac:dyDescent="0.25">
      <c r="A5368" s="131"/>
    </row>
    <row r="5369" spans="1:1" x14ac:dyDescent="0.25">
      <c r="A5369" s="131"/>
    </row>
    <row r="5370" spans="1:1" x14ac:dyDescent="0.25">
      <c r="A5370" s="131"/>
    </row>
    <row r="5371" spans="1:1" x14ac:dyDescent="0.25">
      <c r="A5371" s="131"/>
    </row>
    <row r="5372" spans="1:1" x14ac:dyDescent="0.25">
      <c r="A5372" s="131"/>
    </row>
    <row r="5373" spans="1:1" x14ac:dyDescent="0.25">
      <c r="A5373" s="131"/>
    </row>
    <row r="5374" spans="1:1" x14ac:dyDescent="0.25">
      <c r="A5374" s="131"/>
    </row>
    <row r="5375" spans="1:1" x14ac:dyDescent="0.25">
      <c r="A5375" s="131"/>
    </row>
    <row r="5376" spans="1:1" x14ac:dyDescent="0.25">
      <c r="A5376" s="131"/>
    </row>
    <row r="5377" spans="1:1" x14ac:dyDescent="0.25">
      <c r="A5377" s="131"/>
    </row>
    <row r="5378" spans="1:1" x14ac:dyDescent="0.25">
      <c r="A5378" s="131"/>
    </row>
    <row r="5379" spans="1:1" x14ac:dyDescent="0.25">
      <c r="A5379" s="131"/>
    </row>
    <row r="5380" spans="1:1" x14ac:dyDescent="0.25">
      <c r="A5380" s="131"/>
    </row>
    <row r="5381" spans="1:1" x14ac:dyDescent="0.25">
      <c r="A5381" s="131"/>
    </row>
    <row r="5382" spans="1:1" x14ac:dyDescent="0.25">
      <c r="A5382" s="131"/>
    </row>
    <row r="5383" spans="1:1" x14ac:dyDescent="0.25">
      <c r="A5383" s="131"/>
    </row>
    <row r="5384" spans="1:1" x14ac:dyDescent="0.25">
      <c r="A5384" s="131"/>
    </row>
    <row r="5385" spans="1:1" x14ac:dyDescent="0.25">
      <c r="A5385" s="131"/>
    </row>
    <row r="5386" spans="1:1" x14ac:dyDescent="0.25">
      <c r="A5386" s="131"/>
    </row>
    <row r="5387" spans="1:1" x14ac:dyDescent="0.25">
      <c r="A5387" s="131"/>
    </row>
    <row r="5388" spans="1:1" x14ac:dyDescent="0.25">
      <c r="A5388" s="131"/>
    </row>
    <row r="5389" spans="1:1" x14ac:dyDescent="0.25">
      <c r="A5389" s="131"/>
    </row>
    <row r="5390" spans="1:1" x14ac:dyDescent="0.25">
      <c r="A5390" s="131"/>
    </row>
    <row r="5391" spans="1:1" x14ac:dyDescent="0.25">
      <c r="A5391" s="131"/>
    </row>
    <row r="5392" spans="1:1" x14ac:dyDescent="0.25">
      <c r="A5392" s="131"/>
    </row>
    <row r="5393" spans="1:1" x14ac:dyDescent="0.25">
      <c r="A5393" s="131"/>
    </row>
    <row r="5394" spans="1:1" x14ac:dyDescent="0.25">
      <c r="A5394" s="131"/>
    </row>
    <row r="5395" spans="1:1" x14ac:dyDescent="0.25">
      <c r="A5395" s="131"/>
    </row>
    <row r="5396" spans="1:1" x14ac:dyDescent="0.25">
      <c r="A5396" s="131"/>
    </row>
    <row r="5397" spans="1:1" x14ac:dyDescent="0.25">
      <c r="A5397" s="131"/>
    </row>
    <row r="5398" spans="1:1" x14ac:dyDescent="0.25">
      <c r="A5398" s="131"/>
    </row>
    <row r="5399" spans="1:1" x14ac:dyDescent="0.25">
      <c r="A5399" s="131"/>
    </row>
    <row r="5400" spans="1:1" x14ac:dyDescent="0.25">
      <c r="A5400" s="131"/>
    </row>
    <row r="5401" spans="1:1" x14ac:dyDescent="0.25">
      <c r="A5401" s="131"/>
    </row>
    <row r="5402" spans="1:1" x14ac:dyDescent="0.25">
      <c r="A5402" s="131"/>
    </row>
    <row r="5403" spans="1:1" x14ac:dyDescent="0.25">
      <c r="A5403" s="131"/>
    </row>
    <row r="5404" spans="1:1" x14ac:dyDescent="0.25">
      <c r="A5404" s="131"/>
    </row>
    <row r="5405" spans="1:1" x14ac:dyDescent="0.25">
      <c r="A5405" s="131"/>
    </row>
    <row r="5406" spans="1:1" x14ac:dyDescent="0.25">
      <c r="A5406" s="131"/>
    </row>
    <row r="5407" spans="1:1" x14ac:dyDescent="0.25">
      <c r="A5407" s="131"/>
    </row>
    <row r="5408" spans="1:1" x14ac:dyDescent="0.25">
      <c r="A5408" s="131"/>
    </row>
    <row r="5409" spans="1:1" x14ac:dyDescent="0.25">
      <c r="A5409" s="131"/>
    </row>
    <row r="5410" spans="1:1" x14ac:dyDescent="0.25">
      <c r="A5410" s="131"/>
    </row>
    <row r="5411" spans="1:1" x14ac:dyDescent="0.25">
      <c r="A5411" s="131"/>
    </row>
    <row r="5412" spans="1:1" x14ac:dyDescent="0.25">
      <c r="A5412" s="131"/>
    </row>
    <row r="5413" spans="1:1" x14ac:dyDescent="0.25">
      <c r="A5413" s="131"/>
    </row>
    <row r="5414" spans="1:1" x14ac:dyDescent="0.25">
      <c r="A5414" s="131"/>
    </row>
    <row r="5415" spans="1:1" x14ac:dyDescent="0.25">
      <c r="A5415" s="131"/>
    </row>
    <row r="5416" spans="1:1" x14ac:dyDescent="0.25">
      <c r="A5416" s="131"/>
    </row>
    <row r="5417" spans="1:1" x14ac:dyDescent="0.25">
      <c r="A5417" s="131"/>
    </row>
    <row r="5418" spans="1:1" x14ac:dyDescent="0.25">
      <c r="A5418" s="131"/>
    </row>
    <row r="5419" spans="1:1" x14ac:dyDescent="0.25">
      <c r="A5419" s="131"/>
    </row>
    <row r="5420" spans="1:1" x14ac:dyDescent="0.25">
      <c r="A5420" s="131"/>
    </row>
    <row r="5421" spans="1:1" x14ac:dyDescent="0.25">
      <c r="A5421" s="131"/>
    </row>
    <row r="5422" spans="1:1" x14ac:dyDescent="0.25">
      <c r="A5422" s="131"/>
    </row>
    <row r="5423" spans="1:1" x14ac:dyDescent="0.25">
      <c r="A5423" s="131"/>
    </row>
    <row r="5424" spans="1:1" x14ac:dyDescent="0.25">
      <c r="A5424" s="131"/>
    </row>
    <row r="5425" spans="1:1" x14ac:dyDescent="0.25">
      <c r="A5425" s="131"/>
    </row>
    <row r="5426" spans="1:1" x14ac:dyDescent="0.25">
      <c r="A5426" s="131"/>
    </row>
    <row r="5427" spans="1:1" x14ac:dyDescent="0.25">
      <c r="A5427" s="131"/>
    </row>
    <row r="5428" spans="1:1" x14ac:dyDescent="0.25">
      <c r="A5428" s="131"/>
    </row>
    <row r="5429" spans="1:1" x14ac:dyDescent="0.25">
      <c r="A5429" s="131"/>
    </row>
    <row r="5430" spans="1:1" x14ac:dyDescent="0.25">
      <c r="A5430" s="131"/>
    </row>
    <row r="5431" spans="1:1" x14ac:dyDescent="0.25">
      <c r="A5431" s="131"/>
    </row>
    <row r="5432" spans="1:1" x14ac:dyDescent="0.25">
      <c r="A5432" s="131"/>
    </row>
    <row r="5433" spans="1:1" x14ac:dyDescent="0.25">
      <c r="A5433" s="131"/>
    </row>
    <row r="5434" spans="1:1" x14ac:dyDescent="0.25">
      <c r="A5434" s="131"/>
    </row>
    <row r="5435" spans="1:1" x14ac:dyDescent="0.25">
      <c r="A5435" s="131"/>
    </row>
    <row r="5436" spans="1:1" x14ac:dyDescent="0.25">
      <c r="A5436" s="131"/>
    </row>
    <row r="5437" spans="1:1" x14ac:dyDescent="0.25">
      <c r="A5437" s="131"/>
    </row>
    <row r="5438" spans="1:1" x14ac:dyDescent="0.25">
      <c r="A5438" s="131"/>
    </row>
    <row r="5439" spans="1:1" x14ac:dyDescent="0.25">
      <c r="A5439" s="131"/>
    </row>
    <row r="5440" spans="1:1" x14ac:dyDescent="0.25">
      <c r="A5440" s="131"/>
    </row>
    <row r="5441" spans="1:1" x14ac:dyDescent="0.25">
      <c r="A5441" s="131"/>
    </row>
    <row r="5442" spans="1:1" x14ac:dyDescent="0.25">
      <c r="A5442" s="131"/>
    </row>
    <row r="5443" spans="1:1" x14ac:dyDescent="0.25">
      <c r="A5443" s="131"/>
    </row>
    <row r="5444" spans="1:1" x14ac:dyDescent="0.25">
      <c r="A5444" s="131"/>
    </row>
    <row r="5445" spans="1:1" x14ac:dyDescent="0.25">
      <c r="A5445" s="131"/>
    </row>
    <row r="5446" spans="1:1" x14ac:dyDescent="0.25">
      <c r="A5446" s="131"/>
    </row>
    <row r="5447" spans="1:1" x14ac:dyDescent="0.25">
      <c r="A5447" s="131"/>
    </row>
    <row r="5448" spans="1:1" x14ac:dyDescent="0.25">
      <c r="A5448" s="131"/>
    </row>
    <row r="5449" spans="1:1" x14ac:dyDescent="0.25">
      <c r="A5449" s="131"/>
    </row>
    <row r="5450" spans="1:1" x14ac:dyDescent="0.25">
      <c r="A5450" s="131"/>
    </row>
    <row r="5451" spans="1:1" x14ac:dyDescent="0.25">
      <c r="A5451" s="131"/>
    </row>
    <row r="5452" spans="1:1" x14ac:dyDescent="0.25">
      <c r="A5452" s="131"/>
    </row>
    <row r="5453" spans="1:1" x14ac:dyDescent="0.25">
      <c r="A5453" s="131"/>
    </row>
    <row r="5454" spans="1:1" x14ac:dyDescent="0.25">
      <c r="A5454" s="131"/>
    </row>
    <row r="5455" spans="1:1" x14ac:dyDescent="0.25">
      <c r="A5455" s="131"/>
    </row>
    <row r="5456" spans="1:1" x14ac:dyDescent="0.25">
      <c r="A5456" s="131"/>
    </row>
    <row r="5457" spans="1:1" x14ac:dyDescent="0.25">
      <c r="A5457" s="131"/>
    </row>
    <row r="5458" spans="1:1" x14ac:dyDescent="0.25">
      <c r="A5458" s="131"/>
    </row>
    <row r="5459" spans="1:1" x14ac:dyDescent="0.25">
      <c r="A5459" s="131"/>
    </row>
    <row r="5460" spans="1:1" x14ac:dyDescent="0.25">
      <c r="A5460" s="131"/>
    </row>
    <row r="5461" spans="1:1" x14ac:dyDescent="0.25">
      <c r="A5461" s="131"/>
    </row>
    <row r="5462" spans="1:1" x14ac:dyDescent="0.25">
      <c r="A5462" s="131"/>
    </row>
    <row r="5463" spans="1:1" x14ac:dyDescent="0.25">
      <c r="A5463" s="131"/>
    </row>
    <row r="5464" spans="1:1" x14ac:dyDescent="0.25">
      <c r="A5464" s="131"/>
    </row>
    <row r="5465" spans="1:1" x14ac:dyDescent="0.25">
      <c r="A5465" s="131"/>
    </row>
    <row r="5466" spans="1:1" x14ac:dyDescent="0.25">
      <c r="A5466" s="131"/>
    </row>
    <row r="5467" spans="1:1" x14ac:dyDescent="0.25">
      <c r="A5467" s="131"/>
    </row>
    <row r="5468" spans="1:1" x14ac:dyDescent="0.25">
      <c r="A5468" s="131"/>
    </row>
    <row r="5469" spans="1:1" x14ac:dyDescent="0.25">
      <c r="A5469" s="131"/>
    </row>
    <row r="5470" spans="1:1" x14ac:dyDescent="0.25">
      <c r="A5470" s="131"/>
    </row>
    <row r="5471" spans="1:1" x14ac:dyDescent="0.25">
      <c r="A5471" s="131"/>
    </row>
    <row r="5472" spans="1:1" x14ac:dyDescent="0.25">
      <c r="A5472" s="131"/>
    </row>
    <row r="5473" spans="1:1" x14ac:dyDescent="0.25">
      <c r="A5473" s="131"/>
    </row>
    <row r="5474" spans="1:1" x14ac:dyDescent="0.25">
      <c r="A5474" s="131"/>
    </row>
    <row r="5475" spans="1:1" x14ac:dyDescent="0.25">
      <c r="A5475" s="131"/>
    </row>
    <row r="5476" spans="1:1" x14ac:dyDescent="0.25">
      <c r="A5476" s="131"/>
    </row>
    <row r="5477" spans="1:1" x14ac:dyDescent="0.25">
      <c r="A5477" s="131"/>
    </row>
    <row r="5478" spans="1:1" x14ac:dyDescent="0.25">
      <c r="A5478" s="131"/>
    </row>
    <row r="5479" spans="1:1" x14ac:dyDescent="0.25">
      <c r="A5479" s="131"/>
    </row>
    <row r="5480" spans="1:1" x14ac:dyDescent="0.25">
      <c r="A5480" s="131"/>
    </row>
    <row r="5481" spans="1:1" x14ac:dyDescent="0.25">
      <c r="A5481" s="131"/>
    </row>
    <row r="5482" spans="1:1" x14ac:dyDescent="0.25">
      <c r="A5482" s="131"/>
    </row>
    <row r="5483" spans="1:1" x14ac:dyDescent="0.25">
      <c r="A5483" s="131"/>
    </row>
    <row r="5484" spans="1:1" x14ac:dyDescent="0.25">
      <c r="A5484" s="131"/>
    </row>
    <row r="5485" spans="1:1" x14ac:dyDescent="0.25">
      <c r="A5485" s="131"/>
    </row>
    <row r="5486" spans="1:1" x14ac:dyDescent="0.25">
      <c r="A5486" s="131"/>
    </row>
    <row r="5487" spans="1:1" x14ac:dyDescent="0.25">
      <c r="A5487" s="131"/>
    </row>
    <row r="5488" spans="1:1" x14ac:dyDescent="0.25">
      <c r="A5488" s="131"/>
    </row>
    <row r="5489" spans="1:1" x14ac:dyDescent="0.25">
      <c r="A5489" s="131"/>
    </row>
    <row r="5490" spans="1:1" x14ac:dyDescent="0.25">
      <c r="A5490" s="131"/>
    </row>
    <row r="5491" spans="1:1" x14ac:dyDescent="0.25">
      <c r="A5491" s="131"/>
    </row>
    <row r="5492" spans="1:1" x14ac:dyDescent="0.25">
      <c r="A5492" s="131"/>
    </row>
    <row r="5493" spans="1:1" x14ac:dyDescent="0.25">
      <c r="A5493" s="131"/>
    </row>
    <row r="5494" spans="1:1" x14ac:dyDescent="0.25">
      <c r="A5494" s="131"/>
    </row>
    <row r="5495" spans="1:1" x14ac:dyDescent="0.25">
      <c r="A5495" s="131"/>
    </row>
    <row r="5496" spans="1:1" x14ac:dyDescent="0.25">
      <c r="A5496" s="131"/>
    </row>
    <row r="5497" spans="1:1" x14ac:dyDescent="0.25">
      <c r="A5497" s="131"/>
    </row>
    <row r="5498" spans="1:1" x14ac:dyDescent="0.25">
      <c r="A5498" s="131"/>
    </row>
    <row r="5499" spans="1:1" x14ac:dyDescent="0.25">
      <c r="A5499" s="131"/>
    </row>
    <row r="5500" spans="1:1" x14ac:dyDescent="0.25">
      <c r="A5500" s="131"/>
    </row>
    <row r="5501" spans="1:1" x14ac:dyDescent="0.25">
      <c r="A5501" s="131"/>
    </row>
    <row r="5502" spans="1:1" x14ac:dyDescent="0.25">
      <c r="A5502" s="131"/>
    </row>
    <row r="5503" spans="1:1" x14ac:dyDescent="0.25">
      <c r="A5503" s="131"/>
    </row>
    <row r="5504" spans="1:1" x14ac:dyDescent="0.25">
      <c r="A5504" s="131"/>
    </row>
    <row r="5505" spans="1:1" x14ac:dyDescent="0.25">
      <c r="A5505" s="131"/>
    </row>
    <row r="5506" spans="1:1" x14ac:dyDescent="0.25">
      <c r="A5506" s="131"/>
    </row>
    <row r="5507" spans="1:1" x14ac:dyDescent="0.25">
      <c r="A5507" s="131"/>
    </row>
    <row r="5508" spans="1:1" x14ac:dyDescent="0.25">
      <c r="A5508" s="131"/>
    </row>
    <row r="5509" spans="1:1" x14ac:dyDescent="0.25">
      <c r="A5509" s="131"/>
    </row>
    <row r="5510" spans="1:1" x14ac:dyDescent="0.25">
      <c r="A5510" s="131"/>
    </row>
    <row r="5511" spans="1:1" x14ac:dyDescent="0.25">
      <c r="A5511" s="131"/>
    </row>
    <row r="5512" spans="1:1" x14ac:dyDescent="0.25">
      <c r="A5512" s="131"/>
    </row>
    <row r="5513" spans="1:1" x14ac:dyDescent="0.25">
      <c r="A5513" s="131"/>
    </row>
    <row r="5514" spans="1:1" x14ac:dyDescent="0.25">
      <c r="A5514" s="131"/>
    </row>
    <row r="5515" spans="1:1" x14ac:dyDescent="0.25">
      <c r="A5515" s="131"/>
    </row>
    <row r="5516" spans="1:1" x14ac:dyDescent="0.25">
      <c r="A5516" s="131"/>
    </row>
    <row r="5517" spans="1:1" x14ac:dyDescent="0.25">
      <c r="A5517" s="131"/>
    </row>
    <row r="5518" spans="1:1" x14ac:dyDescent="0.25">
      <c r="A5518" s="131"/>
    </row>
    <row r="5519" spans="1:1" x14ac:dyDescent="0.25">
      <c r="A5519" s="131"/>
    </row>
    <row r="5520" spans="1:1" x14ac:dyDescent="0.25">
      <c r="A5520" s="131"/>
    </row>
    <row r="5521" spans="1:1" x14ac:dyDescent="0.25">
      <c r="A5521" s="131"/>
    </row>
    <row r="5522" spans="1:1" x14ac:dyDescent="0.25">
      <c r="A5522" s="131"/>
    </row>
    <row r="5523" spans="1:1" x14ac:dyDescent="0.25">
      <c r="A5523" s="131"/>
    </row>
    <row r="5524" spans="1:1" x14ac:dyDescent="0.25">
      <c r="A5524" s="131"/>
    </row>
    <row r="5525" spans="1:1" x14ac:dyDescent="0.25">
      <c r="A5525" s="131"/>
    </row>
    <row r="5526" spans="1:1" x14ac:dyDescent="0.25">
      <c r="A5526" s="131"/>
    </row>
    <row r="5527" spans="1:1" x14ac:dyDescent="0.25">
      <c r="A5527" s="131"/>
    </row>
    <row r="5528" spans="1:1" x14ac:dyDescent="0.25">
      <c r="A5528" s="131"/>
    </row>
    <row r="5529" spans="1:1" x14ac:dyDescent="0.25">
      <c r="A5529" s="131"/>
    </row>
    <row r="5530" spans="1:1" x14ac:dyDescent="0.25">
      <c r="A5530" s="131"/>
    </row>
    <row r="5531" spans="1:1" x14ac:dyDescent="0.25">
      <c r="A5531" s="131"/>
    </row>
    <row r="5532" spans="1:1" x14ac:dyDescent="0.25">
      <c r="A5532" s="131"/>
    </row>
    <row r="5533" spans="1:1" x14ac:dyDescent="0.25">
      <c r="A5533" s="131"/>
    </row>
    <row r="5534" spans="1:1" x14ac:dyDescent="0.25">
      <c r="A5534" s="131"/>
    </row>
    <row r="5535" spans="1:1" x14ac:dyDescent="0.25">
      <c r="A5535" s="131"/>
    </row>
    <row r="5536" spans="1:1" x14ac:dyDescent="0.25">
      <c r="A5536" s="131"/>
    </row>
    <row r="5537" spans="1:1" x14ac:dyDescent="0.25">
      <c r="A5537" s="131"/>
    </row>
    <row r="5538" spans="1:1" x14ac:dyDescent="0.25">
      <c r="A5538" s="131"/>
    </row>
    <row r="5539" spans="1:1" x14ac:dyDescent="0.25">
      <c r="A5539" s="131"/>
    </row>
    <row r="5540" spans="1:1" x14ac:dyDescent="0.25">
      <c r="A5540" s="131"/>
    </row>
    <row r="5541" spans="1:1" x14ac:dyDescent="0.25">
      <c r="A5541" s="131"/>
    </row>
    <row r="5542" spans="1:1" x14ac:dyDescent="0.25">
      <c r="A5542" s="131"/>
    </row>
    <row r="5543" spans="1:1" x14ac:dyDescent="0.25">
      <c r="A5543" s="131"/>
    </row>
    <row r="5544" spans="1:1" x14ac:dyDescent="0.25">
      <c r="A5544" s="131"/>
    </row>
    <row r="5545" spans="1:1" x14ac:dyDescent="0.25">
      <c r="A5545" s="131"/>
    </row>
    <row r="5546" spans="1:1" x14ac:dyDescent="0.25">
      <c r="A5546" s="131"/>
    </row>
    <row r="5547" spans="1:1" x14ac:dyDescent="0.25">
      <c r="A5547" s="131"/>
    </row>
    <row r="5548" spans="1:1" x14ac:dyDescent="0.25">
      <c r="A5548" s="131"/>
    </row>
    <row r="5549" spans="1:1" x14ac:dyDescent="0.25">
      <c r="A5549" s="131"/>
    </row>
    <row r="5550" spans="1:1" x14ac:dyDescent="0.25">
      <c r="A5550" s="131"/>
    </row>
    <row r="5551" spans="1:1" x14ac:dyDescent="0.25">
      <c r="A5551" s="131"/>
    </row>
    <row r="5552" spans="1:1" x14ac:dyDescent="0.25">
      <c r="A5552" s="131"/>
    </row>
    <row r="5553" spans="1:1" x14ac:dyDescent="0.25">
      <c r="A5553" s="131"/>
    </row>
    <row r="5554" spans="1:1" x14ac:dyDescent="0.25">
      <c r="A5554" s="131"/>
    </row>
    <row r="5555" spans="1:1" x14ac:dyDescent="0.25">
      <c r="A5555" s="131"/>
    </row>
    <row r="5556" spans="1:1" x14ac:dyDescent="0.25">
      <c r="A5556" s="131"/>
    </row>
    <row r="5557" spans="1:1" x14ac:dyDescent="0.25">
      <c r="A5557" s="131"/>
    </row>
    <row r="5558" spans="1:1" x14ac:dyDescent="0.25">
      <c r="A5558" s="131"/>
    </row>
    <row r="5559" spans="1:1" x14ac:dyDescent="0.25">
      <c r="A5559" s="131"/>
    </row>
    <row r="5560" spans="1:1" x14ac:dyDescent="0.25">
      <c r="A5560" s="131"/>
    </row>
    <row r="5561" spans="1:1" x14ac:dyDescent="0.25">
      <c r="A5561" s="131"/>
    </row>
    <row r="5562" spans="1:1" x14ac:dyDescent="0.25">
      <c r="A5562" s="131"/>
    </row>
    <row r="5563" spans="1:1" x14ac:dyDescent="0.25">
      <c r="A5563" s="131"/>
    </row>
    <row r="5564" spans="1:1" x14ac:dyDescent="0.25">
      <c r="A5564" s="131"/>
    </row>
    <row r="5565" spans="1:1" x14ac:dyDescent="0.25">
      <c r="A5565" s="131"/>
    </row>
    <row r="5566" spans="1:1" x14ac:dyDescent="0.25">
      <c r="A5566" s="131"/>
    </row>
    <row r="5567" spans="1:1" x14ac:dyDescent="0.25">
      <c r="A5567" s="131"/>
    </row>
    <row r="5568" spans="1:1" x14ac:dyDescent="0.25">
      <c r="A5568" s="131"/>
    </row>
    <row r="5569" spans="1:1" x14ac:dyDescent="0.25">
      <c r="A5569" s="131"/>
    </row>
    <row r="5570" spans="1:1" x14ac:dyDescent="0.25">
      <c r="A5570" s="131"/>
    </row>
    <row r="5571" spans="1:1" x14ac:dyDescent="0.25">
      <c r="A5571" s="131"/>
    </row>
    <row r="5572" spans="1:1" x14ac:dyDescent="0.25">
      <c r="A5572" s="131"/>
    </row>
    <row r="5573" spans="1:1" x14ac:dyDescent="0.25">
      <c r="A5573" s="131"/>
    </row>
    <row r="5574" spans="1:1" x14ac:dyDescent="0.25">
      <c r="A5574" s="131"/>
    </row>
    <row r="5575" spans="1:1" x14ac:dyDescent="0.25">
      <c r="A5575" s="131"/>
    </row>
    <row r="5576" spans="1:1" x14ac:dyDescent="0.25">
      <c r="A5576" s="131"/>
    </row>
    <row r="5577" spans="1:1" x14ac:dyDescent="0.25">
      <c r="A5577" s="131"/>
    </row>
    <row r="5578" spans="1:1" x14ac:dyDescent="0.25">
      <c r="A5578" s="131"/>
    </row>
    <row r="5579" spans="1:1" x14ac:dyDescent="0.25">
      <c r="A5579" s="131"/>
    </row>
    <row r="5580" spans="1:1" x14ac:dyDescent="0.25">
      <c r="A5580" s="131"/>
    </row>
    <row r="5581" spans="1:1" x14ac:dyDescent="0.25">
      <c r="A5581" s="131"/>
    </row>
    <row r="5582" spans="1:1" x14ac:dyDescent="0.25">
      <c r="A5582" s="131"/>
    </row>
    <row r="5583" spans="1:1" x14ac:dyDescent="0.25">
      <c r="A5583" s="131"/>
    </row>
    <row r="5584" spans="1:1" x14ac:dyDescent="0.25">
      <c r="A5584" s="131"/>
    </row>
    <row r="5585" spans="1:1" x14ac:dyDescent="0.25">
      <c r="A5585" s="131"/>
    </row>
    <row r="5586" spans="1:1" x14ac:dyDescent="0.25">
      <c r="A5586" s="131"/>
    </row>
    <row r="5587" spans="1:1" x14ac:dyDescent="0.25">
      <c r="A5587" s="131"/>
    </row>
    <row r="5588" spans="1:1" x14ac:dyDescent="0.25">
      <c r="A5588" s="131"/>
    </row>
    <row r="5589" spans="1:1" x14ac:dyDescent="0.25">
      <c r="A5589" s="131"/>
    </row>
    <row r="5590" spans="1:1" x14ac:dyDescent="0.25">
      <c r="A5590" s="131"/>
    </row>
    <row r="5591" spans="1:1" x14ac:dyDescent="0.25">
      <c r="A5591" s="131"/>
    </row>
    <row r="5592" spans="1:1" x14ac:dyDescent="0.25">
      <c r="A5592" s="131"/>
    </row>
    <row r="5593" spans="1:1" x14ac:dyDescent="0.25">
      <c r="A5593" s="131"/>
    </row>
    <row r="5594" spans="1:1" x14ac:dyDescent="0.25">
      <c r="A5594" s="131"/>
    </row>
    <row r="5595" spans="1:1" x14ac:dyDescent="0.25">
      <c r="A5595" s="131"/>
    </row>
    <row r="5596" spans="1:1" x14ac:dyDescent="0.25">
      <c r="A5596" s="131"/>
    </row>
    <row r="5597" spans="1:1" x14ac:dyDescent="0.25">
      <c r="A5597" s="131"/>
    </row>
    <row r="5598" spans="1:1" x14ac:dyDescent="0.25">
      <c r="A5598" s="131"/>
    </row>
    <row r="5599" spans="1:1" x14ac:dyDescent="0.25">
      <c r="A5599" s="131"/>
    </row>
    <row r="5600" spans="1:1" x14ac:dyDescent="0.25">
      <c r="A5600" s="131"/>
    </row>
    <row r="5601" spans="1:1" x14ac:dyDescent="0.25">
      <c r="A5601" s="131"/>
    </row>
    <row r="5602" spans="1:1" x14ac:dyDescent="0.25">
      <c r="A5602" s="131"/>
    </row>
    <row r="5603" spans="1:1" x14ac:dyDescent="0.25">
      <c r="A5603" s="131"/>
    </row>
    <row r="5604" spans="1:1" x14ac:dyDescent="0.25">
      <c r="A5604" s="131"/>
    </row>
    <row r="5605" spans="1:1" x14ac:dyDescent="0.25">
      <c r="A5605" s="131"/>
    </row>
    <row r="5606" spans="1:1" x14ac:dyDescent="0.25">
      <c r="A5606" s="131"/>
    </row>
    <row r="5607" spans="1:1" x14ac:dyDescent="0.25">
      <c r="A5607" s="131"/>
    </row>
    <row r="5608" spans="1:1" x14ac:dyDescent="0.25">
      <c r="A5608" s="131"/>
    </row>
    <row r="5609" spans="1:1" x14ac:dyDescent="0.25">
      <c r="A5609" s="131"/>
    </row>
    <row r="5610" spans="1:1" x14ac:dyDescent="0.25">
      <c r="A5610" s="131"/>
    </row>
    <row r="5611" spans="1:1" x14ac:dyDescent="0.25">
      <c r="A5611" s="131"/>
    </row>
    <row r="5612" spans="1:1" x14ac:dyDescent="0.25">
      <c r="A5612" s="131"/>
    </row>
    <row r="5613" spans="1:1" x14ac:dyDescent="0.25">
      <c r="A5613" s="131"/>
    </row>
    <row r="5614" spans="1:1" x14ac:dyDescent="0.25">
      <c r="A5614" s="131"/>
    </row>
    <row r="5615" spans="1:1" x14ac:dyDescent="0.25">
      <c r="A5615" s="131"/>
    </row>
    <row r="5616" spans="1:1" x14ac:dyDescent="0.25">
      <c r="A5616" s="131"/>
    </row>
    <row r="5617" spans="1:1" x14ac:dyDescent="0.25">
      <c r="A5617" s="131"/>
    </row>
    <row r="5618" spans="1:1" x14ac:dyDescent="0.25">
      <c r="A5618" s="131"/>
    </row>
    <row r="5619" spans="1:1" x14ac:dyDescent="0.25">
      <c r="A5619" s="131"/>
    </row>
    <row r="5620" spans="1:1" x14ac:dyDescent="0.25">
      <c r="A5620" s="131"/>
    </row>
    <row r="5621" spans="1:1" x14ac:dyDescent="0.25">
      <c r="A5621" s="131"/>
    </row>
    <row r="5622" spans="1:1" x14ac:dyDescent="0.25">
      <c r="A5622" s="131"/>
    </row>
    <row r="5623" spans="1:1" x14ac:dyDescent="0.25">
      <c r="A5623" s="131"/>
    </row>
    <row r="5624" spans="1:1" x14ac:dyDescent="0.25">
      <c r="A5624" s="131"/>
    </row>
    <row r="5625" spans="1:1" x14ac:dyDescent="0.25">
      <c r="A5625" s="131"/>
    </row>
    <row r="5626" spans="1:1" x14ac:dyDescent="0.25">
      <c r="A5626" s="131"/>
    </row>
    <row r="5627" spans="1:1" x14ac:dyDescent="0.25">
      <c r="A5627" s="131"/>
    </row>
    <row r="5628" spans="1:1" x14ac:dyDescent="0.25">
      <c r="A5628" s="131"/>
    </row>
    <row r="5629" spans="1:1" x14ac:dyDescent="0.25">
      <c r="A5629" s="131"/>
    </row>
    <row r="5630" spans="1:1" x14ac:dyDescent="0.25">
      <c r="A5630" s="131"/>
    </row>
    <row r="5631" spans="1:1" x14ac:dyDescent="0.25">
      <c r="A5631" s="131"/>
    </row>
    <row r="5632" spans="1:1" x14ac:dyDescent="0.25">
      <c r="A5632" s="131"/>
    </row>
    <row r="5633" spans="1:1" x14ac:dyDescent="0.25">
      <c r="A5633" s="131"/>
    </row>
    <row r="5634" spans="1:1" x14ac:dyDescent="0.25">
      <c r="A5634" s="131"/>
    </row>
    <row r="5635" spans="1:1" x14ac:dyDescent="0.25">
      <c r="A5635" s="131"/>
    </row>
    <row r="5636" spans="1:1" x14ac:dyDescent="0.25">
      <c r="A5636" s="131"/>
    </row>
    <row r="5637" spans="1:1" x14ac:dyDescent="0.25">
      <c r="A5637" s="131"/>
    </row>
    <row r="5638" spans="1:1" x14ac:dyDescent="0.25">
      <c r="A5638" s="131"/>
    </row>
    <row r="5639" spans="1:1" x14ac:dyDescent="0.25">
      <c r="A5639" s="131"/>
    </row>
    <row r="5640" spans="1:1" x14ac:dyDescent="0.25">
      <c r="A5640" s="131"/>
    </row>
    <row r="5641" spans="1:1" x14ac:dyDescent="0.25">
      <c r="A5641" s="131"/>
    </row>
    <row r="5642" spans="1:1" x14ac:dyDescent="0.25">
      <c r="A5642" s="131"/>
    </row>
    <row r="5643" spans="1:1" x14ac:dyDescent="0.25">
      <c r="A5643" s="131"/>
    </row>
    <row r="5644" spans="1:1" x14ac:dyDescent="0.25">
      <c r="A5644" s="131"/>
    </row>
    <row r="5645" spans="1:1" x14ac:dyDescent="0.25">
      <c r="A5645" s="131"/>
    </row>
    <row r="5646" spans="1:1" x14ac:dyDescent="0.25">
      <c r="A5646" s="131"/>
    </row>
    <row r="5647" spans="1:1" x14ac:dyDescent="0.25">
      <c r="A5647" s="131"/>
    </row>
    <row r="5648" spans="1:1" x14ac:dyDescent="0.25">
      <c r="A5648" s="131"/>
    </row>
    <row r="5649" spans="1:1" x14ac:dyDescent="0.25">
      <c r="A5649" s="131"/>
    </row>
    <row r="5650" spans="1:1" x14ac:dyDescent="0.25">
      <c r="A5650" s="131"/>
    </row>
    <row r="5651" spans="1:1" x14ac:dyDescent="0.25">
      <c r="A5651" s="131"/>
    </row>
    <row r="5652" spans="1:1" x14ac:dyDescent="0.25">
      <c r="A5652" s="131"/>
    </row>
    <row r="5653" spans="1:1" x14ac:dyDescent="0.25">
      <c r="A5653" s="131"/>
    </row>
    <row r="5654" spans="1:1" x14ac:dyDescent="0.25">
      <c r="A5654" s="131"/>
    </row>
    <row r="5655" spans="1:1" x14ac:dyDescent="0.25">
      <c r="A5655" s="131"/>
    </row>
    <row r="5656" spans="1:1" x14ac:dyDescent="0.25">
      <c r="A5656" s="131"/>
    </row>
    <row r="5657" spans="1:1" x14ac:dyDescent="0.25">
      <c r="A5657" s="131"/>
    </row>
    <row r="5658" spans="1:1" x14ac:dyDescent="0.25">
      <c r="A5658" s="131"/>
    </row>
    <row r="5659" spans="1:1" x14ac:dyDescent="0.25">
      <c r="A5659" s="131"/>
    </row>
    <row r="5660" spans="1:1" x14ac:dyDescent="0.25">
      <c r="A5660" s="131"/>
    </row>
    <row r="5661" spans="1:1" x14ac:dyDescent="0.25">
      <c r="A5661" s="131"/>
    </row>
    <row r="5662" spans="1:1" x14ac:dyDescent="0.25">
      <c r="A5662" s="131"/>
    </row>
    <row r="5663" spans="1:1" x14ac:dyDescent="0.25">
      <c r="A5663" s="131"/>
    </row>
    <row r="5664" spans="1:1" x14ac:dyDescent="0.25">
      <c r="A5664" s="131"/>
    </row>
    <row r="5665" spans="1:1" x14ac:dyDescent="0.25">
      <c r="A5665" s="131"/>
    </row>
    <row r="5666" spans="1:1" x14ac:dyDescent="0.25">
      <c r="A5666" s="131"/>
    </row>
    <row r="5667" spans="1:1" x14ac:dyDescent="0.25">
      <c r="A5667" s="131"/>
    </row>
    <row r="5668" spans="1:1" x14ac:dyDescent="0.25">
      <c r="A5668" s="131"/>
    </row>
    <row r="5669" spans="1:1" x14ac:dyDescent="0.25">
      <c r="A5669" s="131"/>
    </row>
    <row r="5670" spans="1:1" x14ac:dyDescent="0.25">
      <c r="A5670" s="131"/>
    </row>
    <row r="5671" spans="1:1" x14ac:dyDescent="0.25">
      <c r="A5671" s="131"/>
    </row>
    <row r="5672" spans="1:1" x14ac:dyDescent="0.25">
      <c r="A5672" s="131"/>
    </row>
    <row r="5673" spans="1:1" x14ac:dyDescent="0.25">
      <c r="A5673" s="131"/>
    </row>
    <row r="5674" spans="1:1" x14ac:dyDescent="0.25">
      <c r="A5674" s="131"/>
    </row>
    <row r="5675" spans="1:1" x14ac:dyDescent="0.25">
      <c r="A5675" s="131"/>
    </row>
    <row r="5676" spans="1:1" x14ac:dyDescent="0.25">
      <c r="A5676" s="131"/>
    </row>
    <row r="5677" spans="1:1" x14ac:dyDescent="0.25">
      <c r="A5677" s="131"/>
    </row>
    <row r="5678" spans="1:1" x14ac:dyDescent="0.25">
      <c r="A5678" s="131"/>
    </row>
    <row r="5679" spans="1:1" x14ac:dyDescent="0.25">
      <c r="A5679" s="131"/>
    </row>
    <row r="5680" spans="1:1" x14ac:dyDescent="0.25">
      <c r="A5680" s="131"/>
    </row>
    <row r="5681" spans="1:1" x14ac:dyDescent="0.25">
      <c r="A5681" s="131"/>
    </row>
    <row r="5682" spans="1:1" x14ac:dyDescent="0.25">
      <c r="A5682" s="131"/>
    </row>
    <row r="5683" spans="1:1" x14ac:dyDescent="0.25">
      <c r="A5683" s="131"/>
    </row>
    <row r="5684" spans="1:1" x14ac:dyDescent="0.25">
      <c r="A5684" s="131"/>
    </row>
    <row r="5685" spans="1:1" x14ac:dyDescent="0.25">
      <c r="A5685" s="131"/>
    </row>
    <row r="5686" spans="1:1" x14ac:dyDescent="0.25">
      <c r="A5686" s="131"/>
    </row>
    <row r="5687" spans="1:1" x14ac:dyDescent="0.25">
      <c r="A5687" s="131"/>
    </row>
    <row r="5688" spans="1:1" x14ac:dyDescent="0.25">
      <c r="A5688" s="131"/>
    </row>
    <row r="5689" spans="1:1" x14ac:dyDescent="0.25">
      <c r="A5689" s="131"/>
    </row>
    <row r="5690" spans="1:1" x14ac:dyDescent="0.25">
      <c r="A5690" s="131"/>
    </row>
    <row r="5691" spans="1:1" x14ac:dyDescent="0.25">
      <c r="A5691" s="131"/>
    </row>
    <row r="5692" spans="1:1" x14ac:dyDescent="0.25">
      <c r="A5692" s="131"/>
    </row>
    <row r="5693" spans="1:1" x14ac:dyDescent="0.25">
      <c r="A5693" s="131"/>
    </row>
    <row r="5694" spans="1:1" x14ac:dyDescent="0.25">
      <c r="A5694" s="131"/>
    </row>
    <row r="5695" spans="1:1" x14ac:dyDescent="0.25">
      <c r="A5695" s="131"/>
    </row>
    <row r="5696" spans="1:1" x14ac:dyDescent="0.25">
      <c r="A5696" s="131"/>
    </row>
    <row r="5697" spans="1:1" x14ac:dyDescent="0.25">
      <c r="A5697" s="131"/>
    </row>
    <row r="5698" spans="1:1" x14ac:dyDescent="0.25">
      <c r="A5698" s="131"/>
    </row>
    <row r="5699" spans="1:1" x14ac:dyDescent="0.25">
      <c r="A5699" s="131"/>
    </row>
    <row r="5700" spans="1:1" x14ac:dyDescent="0.25">
      <c r="A5700" s="131"/>
    </row>
    <row r="5701" spans="1:1" x14ac:dyDescent="0.25">
      <c r="A5701" s="131"/>
    </row>
    <row r="5702" spans="1:1" x14ac:dyDescent="0.25">
      <c r="A5702" s="131"/>
    </row>
    <row r="5703" spans="1:1" x14ac:dyDescent="0.25">
      <c r="A5703" s="131"/>
    </row>
    <row r="5704" spans="1:1" x14ac:dyDescent="0.25">
      <c r="A5704" s="131"/>
    </row>
    <row r="5705" spans="1:1" x14ac:dyDescent="0.25">
      <c r="A5705" s="131"/>
    </row>
    <row r="5706" spans="1:1" x14ac:dyDescent="0.25">
      <c r="A5706" s="131"/>
    </row>
    <row r="5707" spans="1:1" x14ac:dyDescent="0.25">
      <c r="A5707" s="131"/>
    </row>
    <row r="5708" spans="1:1" x14ac:dyDescent="0.25">
      <c r="A5708" s="131"/>
    </row>
    <row r="5709" spans="1:1" x14ac:dyDescent="0.25">
      <c r="A5709" s="131"/>
    </row>
    <row r="5710" spans="1:1" x14ac:dyDescent="0.25">
      <c r="A5710" s="131"/>
    </row>
    <row r="5711" spans="1:1" x14ac:dyDescent="0.25">
      <c r="A5711" s="131"/>
    </row>
    <row r="5712" spans="1:1" x14ac:dyDescent="0.25">
      <c r="A5712" s="131"/>
    </row>
    <row r="5713" spans="1:1" x14ac:dyDescent="0.25">
      <c r="A5713" s="131"/>
    </row>
    <row r="5714" spans="1:1" x14ac:dyDescent="0.25">
      <c r="A5714" s="131"/>
    </row>
    <row r="5715" spans="1:1" x14ac:dyDescent="0.25">
      <c r="A5715" s="131"/>
    </row>
    <row r="5716" spans="1:1" x14ac:dyDescent="0.25">
      <c r="A5716" s="131"/>
    </row>
    <row r="5717" spans="1:1" x14ac:dyDescent="0.25">
      <c r="A5717" s="131"/>
    </row>
    <row r="5718" spans="1:1" x14ac:dyDescent="0.25">
      <c r="A5718" s="131"/>
    </row>
    <row r="5719" spans="1:1" x14ac:dyDescent="0.25">
      <c r="A5719" s="131"/>
    </row>
    <row r="5720" spans="1:1" x14ac:dyDescent="0.25">
      <c r="A5720" s="131"/>
    </row>
    <row r="5721" spans="1:1" x14ac:dyDescent="0.25">
      <c r="A5721" s="131"/>
    </row>
    <row r="5722" spans="1:1" x14ac:dyDescent="0.25">
      <c r="A5722" s="131"/>
    </row>
    <row r="5723" spans="1:1" x14ac:dyDescent="0.25">
      <c r="A5723" s="131"/>
    </row>
    <row r="5724" spans="1:1" x14ac:dyDescent="0.25">
      <c r="A5724" s="131"/>
    </row>
    <row r="5725" spans="1:1" x14ac:dyDescent="0.25">
      <c r="A5725" s="131"/>
    </row>
    <row r="5726" spans="1:1" x14ac:dyDescent="0.25">
      <c r="A5726" s="131"/>
    </row>
    <row r="5727" spans="1:1" x14ac:dyDescent="0.25">
      <c r="A5727" s="131"/>
    </row>
    <row r="5728" spans="1:1" x14ac:dyDescent="0.25">
      <c r="A5728" s="131"/>
    </row>
    <row r="5729" spans="1:1" x14ac:dyDescent="0.25">
      <c r="A5729" s="131"/>
    </row>
    <row r="5730" spans="1:1" x14ac:dyDescent="0.25">
      <c r="A5730" s="131"/>
    </row>
    <row r="5731" spans="1:1" x14ac:dyDescent="0.25">
      <c r="A5731" s="131"/>
    </row>
    <row r="5732" spans="1:1" x14ac:dyDescent="0.25">
      <c r="A5732" s="131"/>
    </row>
    <row r="5733" spans="1:1" x14ac:dyDescent="0.25">
      <c r="A5733" s="131"/>
    </row>
    <row r="5734" spans="1:1" x14ac:dyDescent="0.25">
      <c r="A5734" s="131"/>
    </row>
    <row r="5735" spans="1:1" x14ac:dyDescent="0.25">
      <c r="A5735" s="131"/>
    </row>
    <row r="5736" spans="1:1" x14ac:dyDescent="0.25">
      <c r="A5736" s="131"/>
    </row>
    <row r="5737" spans="1:1" x14ac:dyDescent="0.25">
      <c r="A5737" s="131"/>
    </row>
    <row r="5738" spans="1:1" x14ac:dyDescent="0.25">
      <c r="A5738" s="131"/>
    </row>
    <row r="5739" spans="1:1" x14ac:dyDescent="0.25">
      <c r="A5739" s="131"/>
    </row>
    <row r="5740" spans="1:1" x14ac:dyDescent="0.25">
      <c r="A5740" s="131"/>
    </row>
    <row r="5741" spans="1:1" x14ac:dyDescent="0.25">
      <c r="A5741" s="131"/>
    </row>
    <row r="5742" spans="1:1" x14ac:dyDescent="0.25">
      <c r="A5742" s="131"/>
    </row>
    <row r="5743" spans="1:1" x14ac:dyDescent="0.25">
      <c r="A5743" s="131"/>
    </row>
    <row r="5744" spans="1:1" x14ac:dyDescent="0.25">
      <c r="A5744" s="131"/>
    </row>
    <row r="5745" spans="1:1" x14ac:dyDescent="0.25">
      <c r="A5745" s="131"/>
    </row>
    <row r="5746" spans="1:1" x14ac:dyDescent="0.25">
      <c r="A5746" s="131"/>
    </row>
    <row r="5747" spans="1:1" x14ac:dyDescent="0.25">
      <c r="A5747" s="131"/>
    </row>
    <row r="5748" spans="1:1" x14ac:dyDescent="0.25">
      <c r="A5748" s="131"/>
    </row>
    <row r="5749" spans="1:1" x14ac:dyDescent="0.25">
      <c r="A5749" s="131"/>
    </row>
    <row r="5750" spans="1:1" x14ac:dyDescent="0.25">
      <c r="A5750" s="131"/>
    </row>
    <row r="5751" spans="1:1" x14ac:dyDescent="0.25">
      <c r="A5751" s="131"/>
    </row>
    <row r="5752" spans="1:1" x14ac:dyDescent="0.25">
      <c r="A5752" s="131"/>
    </row>
    <row r="5753" spans="1:1" x14ac:dyDescent="0.25">
      <c r="A5753" s="131"/>
    </row>
    <row r="5754" spans="1:1" x14ac:dyDescent="0.25">
      <c r="A5754" s="131"/>
    </row>
    <row r="5755" spans="1:1" x14ac:dyDescent="0.25">
      <c r="A5755" s="131"/>
    </row>
    <row r="5756" spans="1:1" x14ac:dyDescent="0.25">
      <c r="A5756" s="131"/>
    </row>
    <row r="5757" spans="1:1" x14ac:dyDescent="0.25">
      <c r="A5757" s="131"/>
    </row>
    <row r="5758" spans="1:1" x14ac:dyDescent="0.25">
      <c r="A5758" s="131"/>
    </row>
    <row r="5759" spans="1:1" x14ac:dyDescent="0.25">
      <c r="A5759" s="131"/>
    </row>
    <row r="5760" spans="1:1" x14ac:dyDescent="0.25">
      <c r="A5760" s="131"/>
    </row>
    <row r="5761" spans="1:1" x14ac:dyDescent="0.25">
      <c r="A5761" s="131"/>
    </row>
    <row r="5762" spans="1:1" x14ac:dyDescent="0.25">
      <c r="A5762" s="131"/>
    </row>
    <row r="5763" spans="1:1" x14ac:dyDescent="0.25">
      <c r="A5763" s="131"/>
    </row>
    <row r="5764" spans="1:1" x14ac:dyDescent="0.25">
      <c r="A5764" s="131"/>
    </row>
    <row r="5765" spans="1:1" x14ac:dyDescent="0.25">
      <c r="A5765" s="131"/>
    </row>
    <row r="5766" spans="1:1" x14ac:dyDescent="0.25">
      <c r="A5766" s="131"/>
    </row>
    <row r="5767" spans="1:1" x14ac:dyDescent="0.25">
      <c r="A5767" s="131"/>
    </row>
    <row r="5768" spans="1:1" x14ac:dyDescent="0.25">
      <c r="A5768" s="131"/>
    </row>
    <row r="5769" spans="1:1" x14ac:dyDescent="0.25">
      <c r="A5769" s="131"/>
    </row>
    <row r="5770" spans="1:1" x14ac:dyDescent="0.25">
      <c r="A5770" s="131"/>
    </row>
    <row r="5771" spans="1:1" x14ac:dyDescent="0.25">
      <c r="A5771" s="131"/>
    </row>
    <row r="5772" spans="1:1" x14ac:dyDescent="0.25">
      <c r="A5772" s="131"/>
    </row>
    <row r="5773" spans="1:1" x14ac:dyDescent="0.25">
      <c r="A5773" s="131"/>
    </row>
    <row r="5774" spans="1:1" x14ac:dyDescent="0.25">
      <c r="A5774" s="131"/>
    </row>
    <row r="5775" spans="1:1" x14ac:dyDescent="0.25">
      <c r="A5775" s="131"/>
    </row>
    <row r="5776" spans="1:1" x14ac:dyDescent="0.25">
      <c r="A5776" s="131"/>
    </row>
    <row r="5777" spans="1:1" x14ac:dyDescent="0.25">
      <c r="A5777" s="131"/>
    </row>
    <row r="5778" spans="1:1" x14ac:dyDescent="0.25">
      <c r="A5778" s="131"/>
    </row>
    <row r="5779" spans="1:1" x14ac:dyDescent="0.25">
      <c r="A5779" s="131"/>
    </row>
    <row r="5780" spans="1:1" x14ac:dyDescent="0.25">
      <c r="A5780" s="131"/>
    </row>
    <row r="5781" spans="1:1" x14ac:dyDescent="0.25">
      <c r="A5781" s="131"/>
    </row>
    <row r="5782" spans="1:1" x14ac:dyDescent="0.25">
      <c r="A5782" s="131"/>
    </row>
    <row r="5783" spans="1:1" x14ac:dyDescent="0.25">
      <c r="A5783" s="131"/>
    </row>
    <row r="5784" spans="1:1" x14ac:dyDescent="0.25">
      <c r="A5784" s="131"/>
    </row>
    <row r="5785" spans="1:1" x14ac:dyDescent="0.25">
      <c r="A5785" s="131"/>
    </row>
    <row r="5786" spans="1:1" x14ac:dyDescent="0.25">
      <c r="A5786" s="131"/>
    </row>
    <row r="5787" spans="1:1" x14ac:dyDescent="0.25">
      <c r="A5787" s="131"/>
    </row>
    <row r="5788" spans="1:1" x14ac:dyDescent="0.25">
      <c r="A5788" s="131"/>
    </row>
    <row r="5789" spans="1:1" x14ac:dyDescent="0.25">
      <c r="A5789" s="131"/>
    </row>
    <row r="5790" spans="1:1" x14ac:dyDescent="0.25">
      <c r="A5790" s="131"/>
    </row>
    <row r="5791" spans="1:1" x14ac:dyDescent="0.25">
      <c r="A5791" s="131"/>
    </row>
    <row r="5792" spans="1:1" x14ac:dyDescent="0.25">
      <c r="A5792" s="131"/>
    </row>
    <row r="5793" spans="1:1" x14ac:dyDescent="0.25">
      <c r="A5793" s="131"/>
    </row>
    <row r="5794" spans="1:1" x14ac:dyDescent="0.25">
      <c r="A5794" s="131"/>
    </row>
    <row r="5795" spans="1:1" x14ac:dyDescent="0.25">
      <c r="A5795" s="131"/>
    </row>
    <row r="5796" spans="1:1" x14ac:dyDescent="0.25">
      <c r="A5796" s="131"/>
    </row>
    <row r="5797" spans="1:1" x14ac:dyDescent="0.25">
      <c r="A5797" s="131"/>
    </row>
    <row r="5798" spans="1:1" x14ac:dyDescent="0.25">
      <c r="A5798" s="131"/>
    </row>
    <row r="5799" spans="1:1" x14ac:dyDescent="0.25">
      <c r="A5799" s="131"/>
    </row>
    <row r="5800" spans="1:1" x14ac:dyDescent="0.25">
      <c r="A5800" s="131"/>
    </row>
    <row r="5801" spans="1:1" x14ac:dyDescent="0.25">
      <c r="A5801" s="131"/>
    </row>
    <row r="5802" spans="1:1" x14ac:dyDescent="0.25">
      <c r="A5802" s="131"/>
    </row>
    <row r="5803" spans="1:1" x14ac:dyDescent="0.25">
      <c r="A5803" s="131"/>
    </row>
    <row r="5804" spans="1:1" x14ac:dyDescent="0.25">
      <c r="A5804" s="131"/>
    </row>
    <row r="5805" spans="1:1" x14ac:dyDescent="0.25">
      <c r="A5805" s="131"/>
    </row>
    <row r="5806" spans="1:1" x14ac:dyDescent="0.25">
      <c r="A5806" s="131"/>
    </row>
    <row r="5807" spans="1:1" x14ac:dyDescent="0.25">
      <c r="A5807" s="131"/>
    </row>
    <row r="5808" spans="1:1" x14ac:dyDescent="0.25">
      <c r="A5808" s="131"/>
    </row>
    <row r="5809" spans="1:1" x14ac:dyDescent="0.25">
      <c r="A5809" s="131"/>
    </row>
    <row r="5810" spans="1:1" x14ac:dyDescent="0.25">
      <c r="A5810" s="131"/>
    </row>
    <row r="5811" spans="1:1" x14ac:dyDescent="0.25">
      <c r="A5811" s="131"/>
    </row>
    <row r="5812" spans="1:1" x14ac:dyDescent="0.25">
      <c r="A5812" s="131"/>
    </row>
    <row r="5813" spans="1:1" x14ac:dyDescent="0.25">
      <c r="A5813" s="131"/>
    </row>
    <row r="5814" spans="1:1" x14ac:dyDescent="0.25">
      <c r="A5814" s="131"/>
    </row>
    <row r="5815" spans="1:1" x14ac:dyDescent="0.25">
      <c r="A5815" s="131"/>
    </row>
    <row r="5816" spans="1:1" x14ac:dyDescent="0.25">
      <c r="A5816" s="131"/>
    </row>
    <row r="5817" spans="1:1" x14ac:dyDescent="0.25">
      <c r="A5817" s="131"/>
    </row>
    <row r="5818" spans="1:1" x14ac:dyDescent="0.25">
      <c r="A5818" s="131"/>
    </row>
    <row r="5819" spans="1:1" x14ac:dyDescent="0.25">
      <c r="A5819" s="131"/>
    </row>
    <row r="5820" spans="1:1" x14ac:dyDescent="0.25">
      <c r="A5820" s="131"/>
    </row>
    <row r="5821" spans="1:1" x14ac:dyDescent="0.25">
      <c r="A5821" s="131"/>
    </row>
    <row r="5822" spans="1:1" x14ac:dyDescent="0.25">
      <c r="A5822" s="131"/>
    </row>
    <row r="5823" spans="1:1" x14ac:dyDescent="0.25">
      <c r="A5823" s="131"/>
    </row>
    <row r="5824" spans="1:1" x14ac:dyDescent="0.25">
      <c r="A5824" s="131"/>
    </row>
    <row r="5825" spans="1:1" x14ac:dyDescent="0.25">
      <c r="A5825" s="131"/>
    </row>
    <row r="5826" spans="1:1" x14ac:dyDescent="0.25">
      <c r="A5826" s="131"/>
    </row>
    <row r="5827" spans="1:1" x14ac:dyDescent="0.25">
      <c r="A5827" s="131"/>
    </row>
    <row r="5828" spans="1:1" x14ac:dyDescent="0.25">
      <c r="A5828" s="131"/>
    </row>
    <row r="5829" spans="1:1" x14ac:dyDescent="0.25">
      <c r="A5829" s="131"/>
    </row>
    <row r="5830" spans="1:1" x14ac:dyDescent="0.25">
      <c r="A5830" s="131"/>
    </row>
    <row r="5831" spans="1:1" x14ac:dyDescent="0.25">
      <c r="A5831" s="131"/>
    </row>
    <row r="5832" spans="1:1" x14ac:dyDescent="0.25">
      <c r="A5832" s="131"/>
    </row>
    <row r="5833" spans="1:1" x14ac:dyDescent="0.25">
      <c r="A5833" s="131"/>
    </row>
    <row r="5834" spans="1:1" x14ac:dyDescent="0.25">
      <c r="A5834" s="131"/>
    </row>
    <row r="5835" spans="1:1" x14ac:dyDescent="0.25">
      <c r="A5835" s="131"/>
    </row>
    <row r="5836" spans="1:1" x14ac:dyDescent="0.25">
      <c r="A5836" s="131"/>
    </row>
    <row r="5837" spans="1:1" x14ac:dyDescent="0.25">
      <c r="A5837" s="131"/>
    </row>
    <row r="5838" spans="1:1" x14ac:dyDescent="0.25">
      <c r="A5838" s="131"/>
    </row>
    <row r="5839" spans="1:1" x14ac:dyDescent="0.25">
      <c r="A5839" s="131"/>
    </row>
    <row r="5840" spans="1:1" x14ac:dyDescent="0.25">
      <c r="A5840" s="131"/>
    </row>
    <row r="5841" spans="1:1" x14ac:dyDescent="0.25">
      <c r="A5841" s="131"/>
    </row>
    <row r="5842" spans="1:1" x14ac:dyDescent="0.25">
      <c r="A5842" s="131"/>
    </row>
    <row r="5843" spans="1:1" x14ac:dyDescent="0.25">
      <c r="A5843" s="131"/>
    </row>
    <row r="5844" spans="1:1" x14ac:dyDescent="0.25">
      <c r="A5844" s="131"/>
    </row>
    <row r="5845" spans="1:1" x14ac:dyDescent="0.25">
      <c r="A5845" s="131"/>
    </row>
    <row r="5846" spans="1:1" x14ac:dyDescent="0.25">
      <c r="A5846" s="131"/>
    </row>
    <row r="5847" spans="1:1" x14ac:dyDescent="0.25">
      <c r="A5847" s="131"/>
    </row>
    <row r="5848" spans="1:1" x14ac:dyDescent="0.25">
      <c r="A5848" s="131"/>
    </row>
    <row r="5849" spans="1:1" x14ac:dyDescent="0.25">
      <c r="A5849" s="131"/>
    </row>
    <row r="5850" spans="1:1" x14ac:dyDescent="0.25">
      <c r="A5850" s="131"/>
    </row>
    <row r="5851" spans="1:1" x14ac:dyDescent="0.25">
      <c r="A5851" s="131"/>
    </row>
    <row r="5852" spans="1:1" x14ac:dyDescent="0.25">
      <c r="A5852" s="131"/>
    </row>
    <row r="5853" spans="1:1" x14ac:dyDescent="0.25">
      <c r="A5853" s="131"/>
    </row>
    <row r="5854" spans="1:1" x14ac:dyDescent="0.25">
      <c r="A5854" s="131"/>
    </row>
    <row r="5855" spans="1:1" x14ac:dyDescent="0.25">
      <c r="A5855" s="131"/>
    </row>
    <row r="5856" spans="1:1" x14ac:dyDescent="0.25">
      <c r="A5856" s="131"/>
    </row>
    <row r="5857" spans="1:1" x14ac:dyDescent="0.25">
      <c r="A5857" s="131"/>
    </row>
    <row r="5858" spans="1:1" x14ac:dyDescent="0.25">
      <c r="A5858" s="131"/>
    </row>
    <row r="5859" spans="1:1" x14ac:dyDescent="0.25">
      <c r="A5859" s="131"/>
    </row>
    <row r="5860" spans="1:1" x14ac:dyDescent="0.25">
      <c r="A5860" s="131"/>
    </row>
    <row r="5861" spans="1:1" x14ac:dyDescent="0.25">
      <c r="A5861" s="131"/>
    </row>
    <row r="5862" spans="1:1" x14ac:dyDescent="0.25">
      <c r="A5862" s="131"/>
    </row>
    <row r="5863" spans="1:1" x14ac:dyDescent="0.25">
      <c r="A5863" s="131"/>
    </row>
    <row r="5864" spans="1:1" x14ac:dyDescent="0.25">
      <c r="A5864" s="131"/>
    </row>
    <row r="5865" spans="1:1" x14ac:dyDescent="0.25">
      <c r="A5865" s="131"/>
    </row>
    <row r="5866" spans="1:1" x14ac:dyDescent="0.25">
      <c r="A5866" s="131"/>
    </row>
    <row r="5867" spans="1:1" x14ac:dyDescent="0.25">
      <c r="A5867" s="131"/>
    </row>
    <row r="5868" spans="1:1" x14ac:dyDescent="0.25">
      <c r="A5868" s="131"/>
    </row>
    <row r="5869" spans="1:1" x14ac:dyDescent="0.25">
      <c r="A5869" s="131"/>
    </row>
    <row r="5870" spans="1:1" x14ac:dyDescent="0.25">
      <c r="A5870" s="131"/>
    </row>
    <row r="5871" spans="1:1" x14ac:dyDescent="0.25">
      <c r="A5871" s="131"/>
    </row>
    <row r="5872" spans="1:1" x14ac:dyDescent="0.25">
      <c r="A5872" s="131"/>
    </row>
    <row r="5873" spans="1:1" x14ac:dyDescent="0.25">
      <c r="A5873" s="131"/>
    </row>
    <row r="5874" spans="1:1" x14ac:dyDescent="0.25">
      <c r="A5874" s="131"/>
    </row>
    <row r="5875" spans="1:1" x14ac:dyDescent="0.25">
      <c r="A5875" s="131"/>
    </row>
    <row r="5876" spans="1:1" x14ac:dyDescent="0.25">
      <c r="A5876" s="131"/>
    </row>
    <row r="5877" spans="1:1" x14ac:dyDescent="0.25">
      <c r="A5877" s="131"/>
    </row>
    <row r="5878" spans="1:1" x14ac:dyDescent="0.25">
      <c r="A5878" s="131"/>
    </row>
    <row r="5879" spans="1:1" x14ac:dyDescent="0.25">
      <c r="A5879" s="131"/>
    </row>
    <row r="5880" spans="1:1" x14ac:dyDescent="0.25">
      <c r="A5880" s="131"/>
    </row>
    <row r="5881" spans="1:1" x14ac:dyDescent="0.25">
      <c r="A5881" s="131"/>
    </row>
    <row r="5882" spans="1:1" x14ac:dyDescent="0.25">
      <c r="A5882" s="131"/>
    </row>
    <row r="5883" spans="1:1" x14ac:dyDescent="0.25">
      <c r="A5883" s="131"/>
    </row>
    <row r="5884" spans="1:1" x14ac:dyDescent="0.25">
      <c r="A5884" s="131"/>
    </row>
    <row r="5885" spans="1:1" x14ac:dyDescent="0.25">
      <c r="A5885" s="131"/>
    </row>
    <row r="5886" spans="1:1" x14ac:dyDescent="0.25">
      <c r="A5886" s="131"/>
    </row>
    <row r="5887" spans="1:1" x14ac:dyDescent="0.25">
      <c r="A5887" s="131"/>
    </row>
    <row r="5888" spans="1:1" x14ac:dyDescent="0.25">
      <c r="A5888" s="131"/>
    </row>
    <row r="5889" spans="1:1" x14ac:dyDescent="0.25">
      <c r="A5889" s="131"/>
    </row>
    <row r="5890" spans="1:1" x14ac:dyDescent="0.25">
      <c r="A5890" s="131"/>
    </row>
    <row r="5891" spans="1:1" x14ac:dyDescent="0.25">
      <c r="A5891" s="131"/>
    </row>
    <row r="5892" spans="1:1" x14ac:dyDescent="0.25">
      <c r="A5892" s="131"/>
    </row>
    <row r="5893" spans="1:1" x14ac:dyDescent="0.25">
      <c r="A5893" s="131"/>
    </row>
    <row r="5894" spans="1:1" x14ac:dyDescent="0.25">
      <c r="A5894" s="131"/>
    </row>
    <row r="5895" spans="1:1" x14ac:dyDescent="0.25">
      <c r="A5895" s="131"/>
    </row>
    <row r="5896" spans="1:1" x14ac:dyDescent="0.25">
      <c r="A5896" s="131"/>
    </row>
    <row r="5897" spans="1:1" x14ac:dyDescent="0.25">
      <c r="A5897" s="131"/>
    </row>
    <row r="5898" spans="1:1" x14ac:dyDescent="0.25">
      <c r="A5898" s="131"/>
    </row>
    <row r="5899" spans="1:1" x14ac:dyDescent="0.25">
      <c r="A5899" s="131"/>
    </row>
    <row r="5900" spans="1:1" x14ac:dyDescent="0.25">
      <c r="A5900" s="131"/>
    </row>
    <row r="5901" spans="1:1" x14ac:dyDescent="0.25">
      <c r="A5901" s="131"/>
    </row>
    <row r="5902" spans="1:1" x14ac:dyDescent="0.25">
      <c r="A5902" s="131"/>
    </row>
    <row r="5903" spans="1:1" x14ac:dyDescent="0.25">
      <c r="A5903" s="131"/>
    </row>
    <row r="5904" spans="1:1" x14ac:dyDescent="0.25">
      <c r="A5904" s="131"/>
    </row>
    <row r="5905" spans="1:1" x14ac:dyDescent="0.25">
      <c r="A5905" s="131"/>
    </row>
    <row r="5906" spans="1:1" x14ac:dyDescent="0.25">
      <c r="A5906" s="131"/>
    </row>
    <row r="5907" spans="1:1" x14ac:dyDescent="0.25">
      <c r="A5907" s="131"/>
    </row>
    <row r="5908" spans="1:1" x14ac:dyDescent="0.25">
      <c r="A5908" s="131"/>
    </row>
    <row r="5909" spans="1:1" x14ac:dyDescent="0.25">
      <c r="A5909" s="131"/>
    </row>
    <row r="5910" spans="1:1" x14ac:dyDescent="0.25">
      <c r="A5910" s="131"/>
    </row>
    <row r="5911" spans="1:1" x14ac:dyDescent="0.25">
      <c r="A5911" s="131"/>
    </row>
    <row r="5912" spans="1:1" x14ac:dyDescent="0.25">
      <c r="A5912" s="131"/>
    </row>
    <row r="5913" spans="1:1" x14ac:dyDescent="0.25">
      <c r="A5913" s="131"/>
    </row>
    <row r="5914" spans="1:1" x14ac:dyDescent="0.25">
      <c r="A5914" s="131"/>
    </row>
    <row r="5915" spans="1:1" x14ac:dyDescent="0.25">
      <c r="A5915" s="131"/>
    </row>
    <row r="5916" spans="1:1" x14ac:dyDescent="0.25">
      <c r="A5916" s="131"/>
    </row>
    <row r="5917" spans="1:1" x14ac:dyDescent="0.25">
      <c r="A5917" s="131"/>
    </row>
    <row r="5918" spans="1:1" x14ac:dyDescent="0.25">
      <c r="A5918" s="131"/>
    </row>
    <row r="5919" spans="1:1" x14ac:dyDescent="0.25">
      <c r="A5919" s="131"/>
    </row>
    <row r="5920" spans="1:1" x14ac:dyDescent="0.25">
      <c r="A5920" s="131"/>
    </row>
    <row r="5921" spans="1:1" x14ac:dyDescent="0.25">
      <c r="A5921" s="131"/>
    </row>
    <row r="5922" spans="1:1" x14ac:dyDescent="0.25">
      <c r="A5922" s="131"/>
    </row>
    <row r="5923" spans="1:1" x14ac:dyDescent="0.25">
      <c r="A5923" s="131"/>
    </row>
    <row r="5924" spans="1:1" x14ac:dyDescent="0.25">
      <c r="A5924" s="131"/>
    </row>
    <row r="5925" spans="1:1" x14ac:dyDescent="0.25">
      <c r="A5925" s="131"/>
    </row>
    <row r="5926" spans="1:1" x14ac:dyDescent="0.25">
      <c r="A5926" s="131"/>
    </row>
    <row r="5927" spans="1:1" x14ac:dyDescent="0.25">
      <c r="A5927" s="131"/>
    </row>
    <row r="5928" spans="1:1" x14ac:dyDescent="0.25">
      <c r="A5928" s="131"/>
    </row>
    <row r="5929" spans="1:1" x14ac:dyDescent="0.25">
      <c r="A5929" s="131"/>
    </row>
    <row r="5930" spans="1:1" x14ac:dyDescent="0.25">
      <c r="A5930" s="131"/>
    </row>
    <row r="5931" spans="1:1" x14ac:dyDescent="0.25">
      <c r="A5931" s="131"/>
    </row>
    <row r="5932" spans="1:1" x14ac:dyDescent="0.25">
      <c r="A5932" s="131"/>
    </row>
    <row r="5933" spans="1:1" x14ac:dyDescent="0.25">
      <c r="A5933" s="131"/>
    </row>
    <row r="5934" spans="1:1" x14ac:dyDescent="0.25">
      <c r="A5934" s="131"/>
    </row>
    <row r="5935" spans="1:1" x14ac:dyDescent="0.25">
      <c r="A5935" s="131"/>
    </row>
    <row r="5936" spans="1:1" x14ac:dyDescent="0.25">
      <c r="A5936" s="131"/>
    </row>
    <row r="5937" spans="1:1" x14ac:dyDescent="0.25">
      <c r="A5937" s="131"/>
    </row>
    <row r="5938" spans="1:1" x14ac:dyDescent="0.25">
      <c r="A5938" s="131"/>
    </row>
    <row r="5939" spans="1:1" x14ac:dyDescent="0.25">
      <c r="A5939" s="131"/>
    </row>
    <row r="5940" spans="1:1" x14ac:dyDescent="0.25">
      <c r="A5940" s="131"/>
    </row>
    <row r="5941" spans="1:1" x14ac:dyDescent="0.25">
      <c r="A5941" s="131"/>
    </row>
    <row r="5942" spans="1:1" x14ac:dyDescent="0.25">
      <c r="A5942" s="131"/>
    </row>
    <row r="5943" spans="1:1" x14ac:dyDescent="0.25">
      <c r="A5943" s="131"/>
    </row>
    <row r="5944" spans="1:1" x14ac:dyDescent="0.25">
      <c r="A5944" s="131"/>
    </row>
    <row r="5945" spans="1:1" x14ac:dyDescent="0.25">
      <c r="A5945" s="131"/>
    </row>
    <row r="5946" spans="1:1" x14ac:dyDescent="0.25">
      <c r="A5946" s="131"/>
    </row>
    <row r="5947" spans="1:1" x14ac:dyDescent="0.25">
      <c r="A5947" s="131"/>
    </row>
    <row r="5948" spans="1:1" x14ac:dyDescent="0.25">
      <c r="A5948" s="131"/>
    </row>
    <row r="5949" spans="1:1" x14ac:dyDescent="0.25">
      <c r="A5949" s="131"/>
    </row>
    <row r="5950" spans="1:1" x14ac:dyDescent="0.25">
      <c r="A5950" s="131"/>
    </row>
    <row r="5951" spans="1:1" x14ac:dyDescent="0.25">
      <c r="A5951" s="131"/>
    </row>
    <row r="5952" spans="1:1" x14ac:dyDescent="0.25">
      <c r="A5952" s="131"/>
    </row>
    <row r="5953" spans="1:1" x14ac:dyDescent="0.25">
      <c r="A5953" s="131"/>
    </row>
    <row r="5954" spans="1:1" x14ac:dyDescent="0.25">
      <c r="A5954" s="131"/>
    </row>
    <row r="5955" spans="1:1" x14ac:dyDescent="0.25">
      <c r="A5955" s="131"/>
    </row>
    <row r="5956" spans="1:1" x14ac:dyDescent="0.25">
      <c r="A5956" s="131"/>
    </row>
    <row r="5957" spans="1:1" x14ac:dyDescent="0.25">
      <c r="A5957" s="131"/>
    </row>
    <row r="5958" spans="1:1" x14ac:dyDescent="0.25">
      <c r="A5958" s="131"/>
    </row>
    <row r="5959" spans="1:1" x14ac:dyDescent="0.25">
      <c r="A5959" s="131"/>
    </row>
    <row r="5960" spans="1:1" x14ac:dyDescent="0.25">
      <c r="A5960" s="131"/>
    </row>
    <row r="5961" spans="1:1" x14ac:dyDescent="0.25">
      <c r="A5961" s="131"/>
    </row>
    <row r="5962" spans="1:1" x14ac:dyDescent="0.25">
      <c r="A5962" s="131"/>
    </row>
    <row r="5963" spans="1:1" x14ac:dyDescent="0.25">
      <c r="A5963" s="131"/>
    </row>
    <row r="5964" spans="1:1" x14ac:dyDescent="0.25">
      <c r="A5964" s="131"/>
    </row>
    <row r="5965" spans="1:1" x14ac:dyDescent="0.25">
      <c r="A5965" s="131"/>
    </row>
    <row r="5966" spans="1:1" x14ac:dyDescent="0.25">
      <c r="A5966" s="131"/>
    </row>
    <row r="5967" spans="1:1" x14ac:dyDescent="0.25">
      <c r="A5967" s="131"/>
    </row>
    <row r="5968" spans="1:1" x14ac:dyDescent="0.25">
      <c r="A5968" s="131"/>
    </row>
    <row r="5969" spans="1:1" x14ac:dyDescent="0.25">
      <c r="A5969" s="131"/>
    </row>
    <row r="5970" spans="1:1" x14ac:dyDescent="0.25">
      <c r="A5970" s="131"/>
    </row>
    <row r="5971" spans="1:1" x14ac:dyDescent="0.25">
      <c r="A5971" s="131"/>
    </row>
    <row r="5972" spans="1:1" x14ac:dyDescent="0.25">
      <c r="A5972" s="131"/>
    </row>
    <row r="5973" spans="1:1" x14ac:dyDescent="0.25">
      <c r="A5973" s="131"/>
    </row>
    <row r="5974" spans="1:1" x14ac:dyDescent="0.25">
      <c r="A5974" s="131"/>
    </row>
    <row r="5975" spans="1:1" x14ac:dyDescent="0.25">
      <c r="A5975" s="131"/>
    </row>
    <row r="5976" spans="1:1" x14ac:dyDescent="0.25">
      <c r="A5976" s="131"/>
    </row>
    <row r="5977" spans="1:1" x14ac:dyDescent="0.25">
      <c r="A5977" s="131"/>
    </row>
    <row r="5978" spans="1:1" x14ac:dyDescent="0.25">
      <c r="A5978" s="131"/>
    </row>
    <row r="5979" spans="1:1" x14ac:dyDescent="0.25">
      <c r="A5979" s="131"/>
    </row>
    <row r="5980" spans="1:1" x14ac:dyDescent="0.25">
      <c r="A5980" s="131"/>
    </row>
    <row r="5981" spans="1:1" x14ac:dyDescent="0.25">
      <c r="A5981" s="131"/>
    </row>
    <row r="5982" spans="1:1" x14ac:dyDescent="0.25">
      <c r="A5982" s="131"/>
    </row>
    <row r="5983" spans="1:1" x14ac:dyDescent="0.25">
      <c r="A5983" s="131"/>
    </row>
    <row r="5984" spans="1:1" x14ac:dyDescent="0.25">
      <c r="A5984" s="131"/>
    </row>
    <row r="5985" spans="1:1" x14ac:dyDescent="0.25">
      <c r="A5985" s="131"/>
    </row>
    <row r="5986" spans="1:1" x14ac:dyDescent="0.25">
      <c r="A5986" s="131"/>
    </row>
    <row r="5987" spans="1:1" x14ac:dyDescent="0.25">
      <c r="A5987" s="131"/>
    </row>
    <row r="5988" spans="1:1" x14ac:dyDescent="0.25">
      <c r="A5988" s="131"/>
    </row>
    <row r="5989" spans="1:1" x14ac:dyDescent="0.25">
      <c r="A5989" s="131"/>
    </row>
    <row r="5990" spans="1:1" x14ac:dyDescent="0.25">
      <c r="A5990" s="131"/>
    </row>
    <row r="5991" spans="1:1" x14ac:dyDescent="0.25">
      <c r="A5991" s="131"/>
    </row>
    <row r="5992" spans="1:1" x14ac:dyDescent="0.25">
      <c r="A5992" s="131"/>
    </row>
    <row r="5993" spans="1:1" x14ac:dyDescent="0.25">
      <c r="A5993" s="131"/>
    </row>
    <row r="5994" spans="1:1" x14ac:dyDescent="0.25">
      <c r="A5994" s="131"/>
    </row>
    <row r="5995" spans="1:1" x14ac:dyDescent="0.25">
      <c r="A5995" s="131"/>
    </row>
    <row r="5996" spans="1:1" x14ac:dyDescent="0.25">
      <c r="A5996" s="131"/>
    </row>
    <row r="5997" spans="1:1" x14ac:dyDescent="0.25">
      <c r="A5997" s="131"/>
    </row>
    <row r="5998" spans="1:1" x14ac:dyDescent="0.25">
      <c r="A5998" s="131"/>
    </row>
    <row r="5999" spans="1:1" x14ac:dyDescent="0.25">
      <c r="A5999" s="131"/>
    </row>
    <row r="6000" spans="1:1" x14ac:dyDescent="0.25">
      <c r="A6000" s="131"/>
    </row>
    <row r="6001" spans="1:1" x14ac:dyDescent="0.25">
      <c r="A6001" s="131"/>
    </row>
    <row r="6002" spans="1:1" x14ac:dyDescent="0.25">
      <c r="A6002" s="131"/>
    </row>
    <row r="6003" spans="1:1" x14ac:dyDescent="0.25">
      <c r="A6003" s="131"/>
    </row>
    <row r="6004" spans="1:1" x14ac:dyDescent="0.25">
      <c r="A6004" s="131"/>
    </row>
    <row r="6005" spans="1:1" x14ac:dyDescent="0.25">
      <c r="A6005" s="131"/>
    </row>
    <row r="6006" spans="1:1" x14ac:dyDescent="0.25">
      <c r="A6006" s="131"/>
    </row>
    <row r="6007" spans="1:1" x14ac:dyDescent="0.25">
      <c r="A6007" s="131"/>
    </row>
    <row r="6008" spans="1:1" x14ac:dyDescent="0.25">
      <c r="A6008" s="131"/>
    </row>
    <row r="6009" spans="1:1" x14ac:dyDescent="0.25">
      <c r="A6009" s="131"/>
    </row>
    <row r="6010" spans="1:1" x14ac:dyDescent="0.25">
      <c r="A6010" s="131"/>
    </row>
    <row r="6011" spans="1:1" x14ac:dyDescent="0.25">
      <c r="A6011" s="131"/>
    </row>
    <row r="6012" spans="1:1" x14ac:dyDescent="0.25">
      <c r="A6012" s="131"/>
    </row>
    <row r="6013" spans="1:1" x14ac:dyDescent="0.25">
      <c r="A6013" s="131"/>
    </row>
    <row r="6014" spans="1:1" x14ac:dyDescent="0.25">
      <c r="A6014" s="131"/>
    </row>
    <row r="6015" spans="1:1" x14ac:dyDescent="0.25">
      <c r="A6015" s="131"/>
    </row>
    <row r="6016" spans="1:1" x14ac:dyDescent="0.25">
      <c r="A6016" s="131"/>
    </row>
    <row r="6017" spans="1:1" x14ac:dyDescent="0.25">
      <c r="A6017" s="131"/>
    </row>
    <row r="6018" spans="1:1" x14ac:dyDescent="0.25">
      <c r="A6018" s="131"/>
    </row>
    <row r="6019" spans="1:1" x14ac:dyDescent="0.25">
      <c r="A6019" s="131"/>
    </row>
    <row r="6020" spans="1:1" x14ac:dyDescent="0.25">
      <c r="A6020" s="131"/>
    </row>
    <row r="6021" spans="1:1" x14ac:dyDescent="0.25">
      <c r="A6021" s="131"/>
    </row>
    <row r="6022" spans="1:1" x14ac:dyDescent="0.25">
      <c r="A6022" s="131"/>
    </row>
    <row r="6023" spans="1:1" x14ac:dyDescent="0.25">
      <c r="A6023" s="131"/>
    </row>
    <row r="6024" spans="1:1" x14ac:dyDescent="0.25">
      <c r="A6024" s="131"/>
    </row>
    <row r="6025" spans="1:1" x14ac:dyDescent="0.25">
      <c r="A6025" s="131"/>
    </row>
    <row r="6026" spans="1:1" x14ac:dyDescent="0.25">
      <c r="A6026" s="131"/>
    </row>
    <row r="6027" spans="1:1" x14ac:dyDescent="0.25">
      <c r="A6027" s="131"/>
    </row>
    <row r="6028" spans="1:1" x14ac:dyDescent="0.25">
      <c r="A6028" s="131"/>
    </row>
    <row r="6029" spans="1:1" x14ac:dyDescent="0.25">
      <c r="A6029" s="131"/>
    </row>
    <row r="6030" spans="1:1" x14ac:dyDescent="0.25">
      <c r="A6030" s="131"/>
    </row>
    <row r="6031" spans="1:1" x14ac:dyDescent="0.25">
      <c r="A6031" s="131"/>
    </row>
    <row r="6032" spans="1:1" x14ac:dyDescent="0.25">
      <c r="A6032" s="131"/>
    </row>
    <row r="6033" spans="1:1" x14ac:dyDescent="0.25">
      <c r="A6033" s="131"/>
    </row>
    <row r="6034" spans="1:1" x14ac:dyDescent="0.25">
      <c r="A6034" s="131"/>
    </row>
    <row r="6035" spans="1:1" x14ac:dyDescent="0.25">
      <c r="A6035" s="131"/>
    </row>
    <row r="6036" spans="1:1" x14ac:dyDescent="0.25">
      <c r="A6036" s="131"/>
    </row>
    <row r="6037" spans="1:1" x14ac:dyDescent="0.25">
      <c r="A6037" s="131"/>
    </row>
    <row r="6038" spans="1:1" x14ac:dyDescent="0.25">
      <c r="A6038" s="131"/>
    </row>
    <row r="6039" spans="1:1" x14ac:dyDescent="0.25">
      <c r="A6039" s="131"/>
    </row>
    <row r="6040" spans="1:1" x14ac:dyDescent="0.25">
      <c r="A6040" s="131"/>
    </row>
    <row r="6041" spans="1:1" x14ac:dyDescent="0.25">
      <c r="A6041" s="131"/>
    </row>
    <row r="6042" spans="1:1" x14ac:dyDescent="0.25">
      <c r="A6042" s="131"/>
    </row>
    <row r="6043" spans="1:1" x14ac:dyDescent="0.25">
      <c r="A6043" s="131"/>
    </row>
    <row r="6044" spans="1:1" x14ac:dyDescent="0.25">
      <c r="A6044" s="131"/>
    </row>
    <row r="6045" spans="1:1" x14ac:dyDescent="0.25">
      <c r="A6045" s="131"/>
    </row>
    <row r="6046" spans="1:1" x14ac:dyDescent="0.25">
      <c r="A6046" s="131"/>
    </row>
    <row r="6047" spans="1:1" x14ac:dyDescent="0.25">
      <c r="A6047" s="131"/>
    </row>
    <row r="6048" spans="1:1" x14ac:dyDescent="0.25">
      <c r="A6048" s="131"/>
    </row>
    <row r="6049" spans="1:1" x14ac:dyDescent="0.25">
      <c r="A6049" s="131"/>
    </row>
    <row r="6050" spans="1:1" x14ac:dyDescent="0.25">
      <c r="A6050" s="131"/>
    </row>
    <row r="6051" spans="1:1" x14ac:dyDescent="0.25">
      <c r="A6051" s="131"/>
    </row>
    <row r="6052" spans="1:1" x14ac:dyDescent="0.25">
      <c r="A6052" s="131"/>
    </row>
    <row r="6053" spans="1:1" x14ac:dyDescent="0.25">
      <c r="A6053" s="131"/>
    </row>
    <row r="6054" spans="1:1" x14ac:dyDescent="0.25">
      <c r="A6054" s="131"/>
    </row>
    <row r="6055" spans="1:1" x14ac:dyDescent="0.25">
      <c r="A6055" s="131"/>
    </row>
    <row r="6056" spans="1:1" x14ac:dyDescent="0.25">
      <c r="A6056" s="131"/>
    </row>
    <row r="6057" spans="1:1" x14ac:dyDescent="0.25">
      <c r="A6057" s="131"/>
    </row>
    <row r="6058" spans="1:1" x14ac:dyDescent="0.25">
      <c r="A6058" s="131"/>
    </row>
    <row r="6059" spans="1:1" x14ac:dyDescent="0.25">
      <c r="A6059" s="131"/>
    </row>
    <row r="6060" spans="1:1" x14ac:dyDescent="0.25">
      <c r="A6060" s="131"/>
    </row>
    <row r="6061" spans="1:1" x14ac:dyDescent="0.25">
      <c r="A6061" s="131"/>
    </row>
    <row r="6062" spans="1:1" x14ac:dyDescent="0.25">
      <c r="A6062" s="131"/>
    </row>
    <row r="6063" spans="1:1" x14ac:dyDescent="0.25">
      <c r="A6063" s="131"/>
    </row>
    <row r="6064" spans="1:1" x14ac:dyDescent="0.25">
      <c r="A6064" s="131"/>
    </row>
    <row r="6065" spans="1:1" x14ac:dyDescent="0.25">
      <c r="A6065" s="131"/>
    </row>
    <row r="6066" spans="1:1" x14ac:dyDescent="0.25">
      <c r="A6066" s="131"/>
    </row>
    <row r="6067" spans="1:1" x14ac:dyDescent="0.25">
      <c r="A6067" s="131"/>
    </row>
    <row r="6068" spans="1:1" x14ac:dyDescent="0.25">
      <c r="A6068" s="131"/>
    </row>
    <row r="6069" spans="1:1" x14ac:dyDescent="0.25">
      <c r="A6069" s="131"/>
    </row>
    <row r="6070" spans="1:1" x14ac:dyDescent="0.25">
      <c r="A6070" s="131"/>
    </row>
    <row r="6071" spans="1:1" x14ac:dyDescent="0.25">
      <c r="A6071" s="131"/>
    </row>
    <row r="6072" spans="1:1" x14ac:dyDescent="0.25">
      <c r="A6072" s="131"/>
    </row>
    <row r="6073" spans="1:1" x14ac:dyDescent="0.25">
      <c r="A6073" s="131"/>
    </row>
    <row r="6074" spans="1:1" x14ac:dyDescent="0.25">
      <c r="A6074" s="131"/>
    </row>
    <row r="6075" spans="1:1" x14ac:dyDescent="0.25">
      <c r="A6075" s="131"/>
    </row>
    <row r="6076" spans="1:1" x14ac:dyDescent="0.25">
      <c r="A6076" s="131"/>
    </row>
    <row r="6077" spans="1:1" x14ac:dyDescent="0.25">
      <c r="A6077" s="131"/>
    </row>
    <row r="6078" spans="1:1" x14ac:dyDescent="0.25">
      <c r="A6078" s="131"/>
    </row>
    <row r="6079" spans="1:1" x14ac:dyDescent="0.25">
      <c r="A6079" s="131"/>
    </row>
    <row r="6080" spans="1:1" x14ac:dyDescent="0.25">
      <c r="A6080" s="131"/>
    </row>
    <row r="6081" spans="1:1" x14ac:dyDescent="0.25">
      <c r="A6081" s="131"/>
    </row>
    <row r="6082" spans="1:1" x14ac:dyDescent="0.25">
      <c r="A6082" s="131"/>
    </row>
    <row r="6083" spans="1:1" x14ac:dyDescent="0.25">
      <c r="A6083" s="131"/>
    </row>
    <row r="6084" spans="1:1" x14ac:dyDescent="0.25">
      <c r="A6084" s="131"/>
    </row>
    <row r="6085" spans="1:1" x14ac:dyDescent="0.25">
      <c r="A6085" s="131"/>
    </row>
    <row r="6086" spans="1:1" x14ac:dyDescent="0.25">
      <c r="A6086" s="131"/>
    </row>
    <row r="6087" spans="1:1" x14ac:dyDescent="0.25">
      <c r="A6087" s="131"/>
    </row>
    <row r="6088" spans="1:1" x14ac:dyDescent="0.25">
      <c r="A6088" s="131"/>
    </row>
    <row r="6089" spans="1:1" x14ac:dyDescent="0.25">
      <c r="A6089" s="131"/>
    </row>
    <row r="6090" spans="1:1" x14ac:dyDescent="0.25">
      <c r="A6090" s="131"/>
    </row>
    <row r="6091" spans="1:1" x14ac:dyDescent="0.25">
      <c r="A6091" s="131"/>
    </row>
    <row r="6092" spans="1:1" x14ac:dyDescent="0.25">
      <c r="A6092" s="131"/>
    </row>
    <row r="6093" spans="1:1" x14ac:dyDescent="0.25">
      <c r="A6093" s="131"/>
    </row>
    <row r="6094" spans="1:1" x14ac:dyDescent="0.25">
      <c r="A6094" s="131"/>
    </row>
    <row r="6095" spans="1:1" x14ac:dyDescent="0.25">
      <c r="A6095" s="131"/>
    </row>
    <row r="6096" spans="1:1" x14ac:dyDescent="0.25">
      <c r="A6096" s="131"/>
    </row>
    <row r="6097" spans="1:1" x14ac:dyDescent="0.25">
      <c r="A6097" s="131"/>
    </row>
    <row r="6098" spans="1:1" x14ac:dyDescent="0.25">
      <c r="A6098" s="131"/>
    </row>
    <row r="6099" spans="1:1" x14ac:dyDescent="0.25">
      <c r="A6099" s="131"/>
    </row>
    <row r="6100" spans="1:1" x14ac:dyDescent="0.25">
      <c r="A6100" s="131"/>
    </row>
    <row r="6101" spans="1:1" x14ac:dyDescent="0.25">
      <c r="A6101" s="131"/>
    </row>
    <row r="6102" spans="1:1" x14ac:dyDescent="0.25">
      <c r="A6102" s="131"/>
    </row>
    <row r="6103" spans="1:1" x14ac:dyDescent="0.25">
      <c r="A6103" s="131"/>
    </row>
    <row r="6104" spans="1:1" x14ac:dyDescent="0.25">
      <c r="A6104" s="131"/>
    </row>
    <row r="6105" spans="1:1" x14ac:dyDescent="0.25">
      <c r="A6105" s="131"/>
    </row>
    <row r="6106" spans="1:1" x14ac:dyDescent="0.25">
      <c r="A6106" s="131"/>
    </row>
    <row r="6107" spans="1:1" x14ac:dyDescent="0.25">
      <c r="A6107" s="131"/>
    </row>
    <row r="6108" spans="1:1" x14ac:dyDescent="0.25">
      <c r="A6108" s="131"/>
    </row>
    <row r="6109" spans="1:1" x14ac:dyDescent="0.25">
      <c r="A6109" s="131"/>
    </row>
    <row r="6110" spans="1:1" x14ac:dyDescent="0.25">
      <c r="A6110" s="131"/>
    </row>
    <row r="6111" spans="1:1" x14ac:dyDescent="0.25">
      <c r="A6111" s="131"/>
    </row>
    <row r="6112" spans="1:1" x14ac:dyDescent="0.25">
      <c r="A6112" s="131"/>
    </row>
    <row r="6113" spans="1:1" x14ac:dyDescent="0.25">
      <c r="A6113" s="131"/>
    </row>
    <row r="6114" spans="1:1" x14ac:dyDescent="0.25">
      <c r="A6114" s="131"/>
    </row>
    <row r="6115" spans="1:1" x14ac:dyDescent="0.25">
      <c r="A6115" s="131"/>
    </row>
    <row r="6116" spans="1:1" x14ac:dyDescent="0.25">
      <c r="A6116" s="131"/>
    </row>
    <row r="6117" spans="1:1" x14ac:dyDescent="0.25">
      <c r="A6117" s="131"/>
    </row>
    <row r="6118" spans="1:1" x14ac:dyDescent="0.25">
      <c r="A6118" s="131"/>
    </row>
    <row r="6119" spans="1:1" x14ac:dyDescent="0.25">
      <c r="A6119" s="131"/>
    </row>
    <row r="6120" spans="1:1" x14ac:dyDescent="0.25">
      <c r="A6120" s="131"/>
    </row>
    <row r="6121" spans="1:1" x14ac:dyDescent="0.25">
      <c r="A6121" s="131"/>
    </row>
    <row r="6122" spans="1:1" x14ac:dyDescent="0.25">
      <c r="A6122" s="131"/>
    </row>
    <row r="6123" spans="1:1" x14ac:dyDescent="0.25">
      <c r="A6123" s="131"/>
    </row>
    <row r="6124" spans="1:1" x14ac:dyDescent="0.25">
      <c r="A6124" s="131"/>
    </row>
    <row r="6125" spans="1:1" x14ac:dyDescent="0.25">
      <c r="A6125" s="131"/>
    </row>
    <row r="6126" spans="1:1" x14ac:dyDescent="0.25">
      <c r="A6126" s="131"/>
    </row>
    <row r="6127" spans="1:1" x14ac:dyDescent="0.25">
      <c r="A6127" s="131"/>
    </row>
    <row r="6128" spans="1:1" x14ac:dyDescent="0.25">
      <c r="A6128" s="131"/>
    </row>
    <row r="6129" spans="1:1" x14ac:dyDescent="0.25">
      <c r="A6129" s="131"/>
    </row>
    <row r="6130" spans="1:1" x14ac:dyDescent="0.25">
      <c r="A6130" s="131"/>
    </row>
    <row r="6131" spans="1:1" x14ac:dyDescent="0.25">
      <c r="A6131" s="131"/>
    </row>
    <row r="6132" spans="1:1" x14ac:dyDescent="0.25">
      <c r="A6132" s="131"/>
    </row>
    <row r="6133" spans="1:1" x14ac:dyDescent="0.25">
      <c r="A6133" s="131"/>
    </row>
    <row r="6134" spans="1:1" x14ac:dyDescent="0.25">
      <c r="A6134" s="131"/>
    </row>
    <row r="6135" spans="1:1" x14ac:dyDescent="0.25">
      <c r="A6135" s="131"/>
    </row>
    <row r="6136" spans="1:1" x14ac:dyDescent="0.25">
      <c r="A6136" s="131"/>
    </row>
    <row r="6137" spans="1:1" x14ac:dyDescent="0.25">
      <c r="A6137" s="131"/>
    </row>
    <row r="6138" spans="1:1" x14ac:dyDescent="0.25">
      <c r="A6138" s="131"/>
    </row>
    <row r="6139" spans="1:1" x14ac:dyDescent="0.25">
      <c r="A6139" s="131"/>
    </row>
    <row r="6140" spans="1:1" x14ac:dyDescent="0.25">
      <c r="A6140" s="131"/>
    </row>
    <row r="6141" spans="1:1" x14ac:dyDescent="0.25">
      <c r="A6141" s="131"/>
    </row>
    <row r="6142" spans="1:1" x14ac:dyDescent="0.25">
      <c r="A6142" s="131"/>
    </row>
    <row r="6143" spans="1:1" x14ac:dyDescent="0.25">
      <c r="A6143" s="131"/>
    </row>
    <row r="6144" spans="1:1" x14ac:dyDescent="0.25">
      <c r="A6144" s="131"/>
    </row>
    <row r="6145" spans="1:1" x14ac:dyDescent="0.25">
      <c r="A6145" s="131"/>
    </row>
    <row r="6146" spans="1:1" x14ac:dyDescent="0.25">
      <c r="A6146" s="131"/>
    </row>
    <row r="6147" spans="1:1" x14ac:dyDescent="0.25">
      <c r="A6147" s="131"/>
    </row>
    <row r="6148" spans="1:1" x14ac:dyDescent="0.25">
      <c r="A6148" s="131"/>
    </row>
    <row r="6149" spans="1:1" x14ac:dyDescent="0.25">
      <c r="A6149" s="131"/>
    </row>
    <row r="6150" spans="1:1" x14ac:dyDescent="0.25">
      <c r="A6150" s="131"/>
    </row>
    <row r="6151" spans="1:1" x14ac:dyDescent="0.25">
      <c r="A6151" s="131"/>
    </row>
    <row r="6152" spans="1:1" x14ac:dyDescent="0.25">
      <c r="A6152" s="131"/>
    </row>
    <row r="6153" spans="1:1" x14ac:dyDescent="0.25">
      <c r="A6153" s="131"/>
    </row>
    <row r="6154" spans="1:1" x14ac:dyDescent="0.25">
      <c r="A6154" s="131"/>
    </row>
    <row r="6155" spans="1:1" x14ac:dyDescent="0.25">
      <c r="A6155" s="131"/>
    </row>
    <row r="6156" spans="1:1" x14ac:dyDescent="0.25">
      <c r="A6156" s="131"/>
    </row>
    <row r="6157" spans="1:1" x14ac:dyDescent="0.25">
      <c r="A6157" s="131"/>
    </row>
    <row r="6158" spans="1:1" x14ac:dyDescent="0.25">
      <c r="A6158" s="131"/>
    </row>
    <row r="6159" spans="1:1" x14ac:dyDescent="0.25">
      <c r="A6159" s="131"/>
    </row>
    <row r="6160" spans="1:1" x14ac:dyDescent="0.25">
      <c r="A6160" s="131"/>
    </row>
    <row r="6161" spans="1:1" x14ac:dyDescent="0.25">
      <c r="A6161" s="131"/>
    </row>
    <row r="6162" spans="1:1" x14ac:dyDescent="0.25">
      <c r="A6162" s="131"/>
    </row>
    <row r="6163" spans="1:1" x14ac:dyDescent="0.25">
      <c r="A6163" s="131"/>
    </row>
    <row r="6164" spans="1:1" x14ac:dyDescent="0.25">
      <c r="A6164" s="131"/>
    </row>
    <row r="6165" spans="1:1" x14ac:dyDescent="0.25">
      <c r="A6165" s="131"/>
    </row>
    <row r="6166" spans="1:1" x14ac:dyDescent="0.25">
      <c r="A6166" s="131"/>
    </row>
    <row r="6167" spans="1:1" x14ac:dyDescent="0.25">
      <c r="A6167" s="131"/>
    </row>
    <row r="6168" spans="1:1" x14ac:dyDescent="0.25">
      <c r="A6168" s="131"/>
    </row>
    <row r="6169" spans="1:1" x14ac:dyDescent="0.25">
      <c r="A6169" s="131"/>
    </row>
    <row r="6170" spans="1:1" x14ac:dyDescent="0.25">
      <c r="A6170" s="131"/>
    </row>
    <row r="6171" spans="1:1" x14ac:dyDescent="0.25">
      <c r="A6171" s="131"/>
    </row>
    <row r="6172" spans="1:1" x14ac:dyDescent="0.25">
      <c r="A6172" s="131"/>
    </row>
    <row r="6173" spans="1:1" x14ac:dyDescent="0.25">
      <c r="A6173" s="131"/>
    </row>
    <row r="6174" spans="1:1" x14ac:dyDescent="0.25">
      <c r="A6174" s="131"/>
    </row>
    <row r="6175" spans="1:1" x14ac:dyDescent="0.25">
      <c r="A6175" s="131"/>
    </row>
    <row r="6176" spans="1:1" x14ac:dyDescent="0.25">
      <c r="A6176" s="131"/>
    </row>
    <row r="6177" spans="1:1" x14ac:dyDescent="0.25">
      <c r="A6177" s="131"/>
    </row>
    <row r="6178" spans="1:1" x14ac:dyDescent="0.25">
      <c r="A6178" s="131"/>
    </row>
    <row r="6179" spans="1:1" x14ac:dyDescent="0.25">
      <c r="A6179" s="131"/>
    </row>
    <row r="6180" spans="1:1" x14ac:dyDescent="0.25">
      <c r="A6180" s="131"/>
    </row>
    <row r="6181" spans="1:1" x14ac:dyDescent="0.25">
      <c r="A6181" s="131"/>
    </row>
    <row r="6182" spans="1:1" x14ac:dyDescent="0.25">
      <c r="A6182" s="131"/>
    </row>
    <row r="6183" spans="1:1" x14ac:dyDescent="0.25">
      <c r="A6183" s="131"/>
    </row>
    <row r="6184" spans="1:1" x14ac:dyDescent="0.25">
      <c r="A6184" s="131"/>
    </row>
    <row r="6185" spans="1:1" x14ac:dyDescent="0.25">
      <c r="A6185" s="131"/>
    </row>
    <row r="6186" spans="1:1" x14ac:dyDescent="0.25">
      <c r="A6186" s="131"/>
    </row>
    <row r="6187" spans="1:1" x14ac:dyDescent="0.25">
      <c r="A6187" s="131"/>
    </row>
    <row r="6188" spans="1:1" x14ac:dyDescent="0.25">
      <c r="A6188" s="131"/>
    </row>
    <row r="6189" spans="1:1" x14ac:dyDescent="0.25">
      <c r="A6189" s="131"/>
    </row>
    <row r="6190" spans="1:1" x14ac:dyDescent="0.25">
      <c r="A6190" s="131"/>
    </row>
    <row r="6191" spans="1:1" x14ac:dyDescent="0.25">
      <c r="A6191" s="131"/>
    </row>
    <row r="6192" spans="1:1" x14ac:dyDescent="0.25">
      <c r="A6192" s="131"/>
    </row>
    <row r="6193" spans="1:1" x14ac:dyDescent="0.25">
      <c r="A6193" s="131"/>
    </row>
    <row r="6194" spans="1:1" x14ac:dyDescent="0.25">
      <c r="A6194" s="131"/>
    </row>
    <row r="6195" spans="1:1" x14ac:dyDescent="0.25">
      <c r="A6195" s="131"/>
    </row>
    <row r="6196" spans="1:1" x14ac:dyDescent="0.25">
      <c r="A6196" s="131"/>
    </row>
    <row r="6197" spans="1:1" x14ac:dyDescent="0.25">
      <c r="A6197" s="131"/>
    </row>
    <row r="6198" spans="1:1" x14ac:dyDescent="0.25">
      <c r="A6198" s="131"/>
    </row>
    <row r="6199" spans="1:1" x14ac:dyDescent="0.25">
      <c r="A6199" s="131"/>
    </row>
    <row r="6200" spans="1:1" x14ac:dyDescent="0.25">
      <c r="A6200" s="131"/>
    </row>
    <row r="6201" spans="1:1" x14ac:dyDescent="0.25">
      <c r="A6201" s="131"/>
    </row>
    <row r="6202" spans="1:1" x14ac:dyDescent="0.25">
      <c r="A6202" s="131"/>
    </row>
    <row r="6203" spans="1:1" x14ac:dyDescent="0.25">
      <c r="A6203" s="131"/>
    </row>
    <row r="6204" spans="1:1" x14ac:dyDescent="0.25">
      <c r="A6204" s="131"/>
    </row>
    <row r="6205" spans="1:1" x14ac:dyDescent="0.25">
      <c r="A6205" s="131"/>
    </row>
    <row r="6206" spans="1:1" x14ac:dyDescent="0.25">
      <c r="A6206" s="131"/>
    </row>
    <row r="6207" spans="1:1" x14ac:dyDescent="0.25">
      <c r="A6207" s="131"/>
    </row>
    <row r="6208" spans="1:1" x14ac:dyDescent="0.25">
      <c r="A6208" s="131"/>
    </row>
    <row r="6209" spans="1:1" x14ac:dyDescent="0.25">
      <c r="A6209" s="131"/>
    </row>
    <row r="6210" spans="1:1" x14ac:dyDescent="0.25">
      <c r="A6210" s="131"/>
    </row>
    <row r="6211" spans="1:1" x14ac:dyDescent="0.25">
      <c r="A6211" s="131"/>
    </row>
    <row r="6212" spans="1:1" x14ac:dyDescent="0.25">
      <c r="A6212" s="131"/>
    </row>
    <row r="6213" spans="1:1" x14ac:dyDescent="0.25">
      <c r="A6213" s="131"/>
    </row>
    <row r="6214" spans="1:1" x14ac:dyDescent="0.25">
      <c r="A6214" s="131"/>
    </row>
    <row r="6215" spans="1:1" x14ac:dyDescent="0.25">
      <c r="A6215" s="131"/>
    </row>
    <row r="6216" spans="1:1" x14ac:dyDescent="0.25">
      <c r="A6216" s="131"/>
    </row>
    <row r="6217" spans="1:1" x14ac:dyDescent="0.25">
      <c r="A6217" s="131"/>
    </row>
    <row r="6218" spans="1:1" x14ac:dyDescent="0.25">
      <c r="A6218" s="131"/>
    </row>
    <row r="6219" spans="1:1" x14ac:dyDescent="0.25">
      <c r="A6219" s="131"/>
    </row>
    <row r="6220" spans="1:1" x14ac:dyDescent="0.25">
      <c r="A6220" s="131"/>
    </row>
    <row r="6221" spans="1:1" x14ac:dyDescent="0.25">
      <c r="A6221" s="131"/>
    </row>
    <row r="6222" spans="1:1" x14ac:dyDescent="0.25">
      <c r="A6222" s="131"/>
    </row>
    <row r="6223" spans="1:1" x14ac:dyDescent="0.25">
      <c r="A6223" s="131"/>
    </row>
    <row r="6224" spans="1:1" x14ac:dyDescent="0.25">
      <c r="A6224" s="131"/>
    </row>
    <row r="6225" spans="1:1" x14ac:dyDescent="0.25">
      <c r="A6225" s="131"/>
    </row>
    <row r="6226" spans="1:1" x14ac:dyDescent="0.25">
      <c r="A6226" s="131"/>
    </row>
    <row r="6227" spans="1:1" x14ac:dyDescent="0.25">
      <c r="A6227" s="131"/>
    </row>
    <row r="6228" spans="1:1" x14ac:dyDescent="0.25">
      <c r="A6228" s="131"/>
    </row>
    <row r="6229" spans="1:1" x14ac:dyDescent="0.25">
      <c r="A6229" s="131"/>
    </row>
    <row r="6230" spans="1:1" x14ac:dyDescent="0.25">
      <c r="A6230" s="131"/>
    </row>
    <row r="6231" spans="1:1" x14ac:dyDescent="0.25">
      <c r="A6231" s="131"/>
    </row>
    <row r="6232" spans="1:1" x14ac:dyDescent="0.25">
      <c r="A6232" s="131"/>
    </row>
    <row r="6233" spans="1:1" x14ac:dyDescent="0.25">
      <c r="A6233" s="131"/>
    </row>
    <row r="6234" spans="1:1" x14ac:dyDescent="0.25">
      <c r="A6234" s="131"/>
    </row>
    <row r="6235" spans="1:1" x14ac:dyDescent="0.25">
      <c r="A6235" s="131"/>
    </row>
    <row r="6236" spans="1:1" x14ac:dyDescent="0.25">
      <c r="A6236" s="131"/>
    </row>
    <row r="6237" spans="1:1" x14ac:dyDescent="0.25">
      <c r="A6237" s="131"/>
    </row>
    <row r="6238" spans="1:1" x14ac:dyDescent="0.25">
      <c r="A6238" s="131"/>
    </row>
    <row r="6239" spans="1:1" x14ac:dyDescent="0.25">
      <c r="A6239" s="131"/>
    </row>
    <row r="6240" spans="1:1" x14ac:dyDescent="0.25">
      <c r="A6240" s="131"/>
    </row>
    <row r="6241" spans="1:1" x14ac:dyDescent="0.25">
      <c r="A6241" s="131"/>
    </row>
    <row r="6242" spans="1:1" x14ac:dyDescent="0.25">
      <c r="A6242" s="131"/>
    </row>
    <row r="6243" spans="1:1" x14ac:dyDescent="0.25">
      <c r="A6243" s="131"/>
    </row>
    <row r="6244" spans="1:1" x14ac:dyDescent="0.25">
      <c r="A6244" s="131"/>
    </row>
    <row r="6245" spans="1:1" x14ac:dyDescent="0.25">
      <c r="A6245" s="131"/>
    </row>
    <row r="6246" spans="1:1" x14ac:dyDescent="0.25">
      <c r="A6246" s="131"/>
    </row>
    <row r="6247" spans="1:1" x14ac:dyDescent="0.25">
      <c r="A6247" s="131"/>
    </row>
    <row r="6248" spans="1:1" x14ac:dyDescent="0.25">
      <c r="A6248" s="131"/>
    </row>
    <row r="6249" spans="1:1" x14ac:dyDescent="0.25">
      <c r="A6249" s="131"/>
    </row>
    <row r="6250" spans="1:1" x14ac:dyDescent="0.25">
      <c r="A6250" s="131"/>
    </row>
    <row r="6251" spans="1:1" x14ac:dyDescent="0.25">
      <c r="A6251" s="131"/>
    </row>
    <row r="6252" spans="1:1" x14ac:dyDescent="0.25">
      <c r="A6252" s="131"/>
    </row>
    <row r="6253" spans="1:1" x14ac:dyDescent="0.25">
      <c r="A6253" s="131"/>
    </row>
    <row r="6254" spans="1:1" x14ac:dyDescent="0.25">
      <c r="A6254" s="131"/>
    </row>
    <row r="6255" spans="1:1" x14ac:dyDescent="0.25">
      <c r="A6255" s="131"/>
    </row>
    <row r="6256" spans="1:1" x14ac:dyDescent="0.25">
      <c r="A6256" s="131"/>
    </row>
    <row r="6257" spans="1:1" x14ac:dyDescent="0.25">
      <c r="A6257" s="131"/>
    </row>
    <row r="6258" spans="1:1" x14ac:dyDescent="0.25">
      <c r="A6258" s="131"/>
    </row>
    <row r="6259" spans="1:1" x14ac:dyDescent="0.25">
      <c r="A6259" s="131"/>
    </row>
    <row r="6260" spans="1:1" x14ac:dyDescent="0.25">
      <c r="A6260" s="131"/>
    </row>
    <row r="6261" spans="1:1" x14ac:dyDescent="0.25">
      <c r="A6261" s="131"/>
    </row>
    <row r="6262" spans="1:1" x14ac:dyDescent="0.25">
      <c r="A6262" s="131"/>
    </row>
    <row r="6263" spans="1:1" x14ac:dyDescent="0.25">
      <c r="A6263" s="131"/>
    </row>
    <row r="6264" spans="1:1" x14ac:dyDescent="0.25">
      <c r="A6264" s="131"/>
    </row>
    <row r="6265" spans="1:1" x14ac:dyDescent="0.25">
      <c r="A6265" s="131"/>
    </row>
    <row r="6266" spans="1:1" x14ac:dyDescent="0.25">
      <c r="A6266" s="131"/>
    </row>
    <row r="6267" spans="1:1" x14ac:dyDescent="0.25">
      <c r="A6267" s="131"/>
    </row>
    <row r="6268" spans="1:1" x14ac:dyDescent="0.25">
      <c r="A6268" s="131"/>
    </row>
    <row r="6269" spans="1:1" x14ac:dyDescent="0.25">
      <c r="A6269" s="131"/>
    </row>
    <row r="6270" spans="1:1" x14ac:dyDescent="0.25">
      <c r="A6270" s="131"/>
    </row>
    <row r="6271" spans="1:1" x14ac:dyDescent="0.25">
      <c r="A6271" s="131"/>
    </row>
    <row r="6272" spans="1:1" x14ac:dyDescent="0.25">
      <c r="A6272" s="131"/>
    </row>
    <row r="6273" spans="1:1" x14ac:dyDescent="0.25">
      <c r="A6273" s="131"/>
    </row>
    <row r="6274" spans="1:1" x14ac:dyDescent="0.25">
      <c r="A6274" s="131"/>
    </row>
    <row r="6275" spans="1:1" x14ac:dyDescent="0.25">
      <c r="A6275" s="131"/>
    </row>
    <row r="6276" spans="1:1" x14ac:dyDescent="0.25">
      <c r="A6276" s="131"/>
    </row>
    <row r="6277" spans="1:1" x14ac:dyDescent="0.25">
      <c r="A6277" s="131"/>
    </row>
    <row r="6278" spans="1:1" x14ac:dyDescent="0.25">
      <c r="A6278" s="131"/>
    </row>
    <row r="6279" spans="1:1" x14ac:dyDescent="0.25">
      <c r="A6279" s="131"/>
    </row>
    <row r="6280" spans="1:1" x14ac:dyDescent="0.25">
      <c r="A6280" s="131"/>
    </row>
    <row r="6281" spans="1:1" x14ac:dyDescent="0.25">
      <c r="A6281" s="131"/>
    </row>
    <row r="6282" spans="1:1" x14ac:dyDescent="0.25">
      <c r="A6282" s="131"/>
    </row>
    <row r="6283" spans="1:1" x14ac:dyDescent="0.25">
      <c r="A6283" s="131"/>
    </row>
    <row r="6284" spans="1:1" x14ac:dyDescent="0.25">
      <c r="A6284" s="131"/>
    </row>
    <row r="6285" spans="1:1" x14ac:dyDescent="0.25">
      <c r="A6285" s="131"/>
    </row>
    <row r="6286" spans="1:1" x14ac:dyDescent="0.25">
      <c r="A6286" s="131"/>
    </row>
    <row r="6287" spans="1:1" x14ac:dyDescent="0.25">
      <c r="A6287" s="131"/>
    </row>
    <row r="6288" spans="1:1" x14ac:dyDescent="0.25">
      <c r="A6288" s="131"/>
    </row>
    <row r="6289" spans="1:1" x14ac:dyDescent="0.25">
      <c r="A6289" s="131"/>
    </row>
    <row r="6290" spans="1:1" x14ac:dyDescent="0.25">
      <c r="A6290" s="131"/>
    </row>
    <row r="6291" spans="1:1" x14ac:dyDescent="0.25">
      <c r="A6291" s="131"/>
    </row>
    <row r="6292" spans="1:1" x14ac:dyDescent="0.25">
      <c r="A6292" s="131"/>
    </row>
    <row r="6293" spans="1:1" x14ac:dyDescent="0.25">
      <c r="A6293" s="131"/>
    </row>
    <row r="6294" spans="1:1" x14ac:dyDescent="0.25">
      <c r="A6294" s="131"/>
    </row>
    <row r="6295" spans="1:1" x14ac:dyDescent="0.25">
      <c r="A6295" s="131"/>
    </row>
    <row r="6296" spans="1:1" x14ac:dyDescent="0.25">
      <c r="A6296" s="131"/>
    </row>
    <row r="6297" spans="1:1" x14ac:dyDescent="0.25">
      <c r="A6297" s="131"/>
    </row>
    <row r="6298" spans="1:1" x14ac:dyDescent="0.25">
      <c r="A6298" s="131"/>
    </row>
    <row r="6299" spans="1:1" x14ac:dyDescent="0.25">
      <c r="A6299" s="131"/>
    </row>
    <row r="6300" spans="1:1" x14ac:dyDescent="0.25">
      <c r="A6300" s="131"/>
    </row>
    <row r="6301" spans="1:1" x14ac:dyDescent="0.25">
      <c r="A6301" s="131"/>
    </row>
    <row r="6302" spans="1:1" x14ac:dyDescent="0.25">
      <c r="A6302" s="131"/>
    </row>
    <row r="6303" spans="1:1" x14ac:dyDescent="0.25">
      <c r="A6303" s="131"/>
    </row>
    <row r="6304" spans="1:1" x14ac:dyDescent="0.25">
      <c r="A6304" s="131"/>
    </row>
    <row r="6305" spans="1:1" x14ac:dyDescent="0.25">
      <c r="A6305" s="131"/>
    </row>
    <row r="6306" spans="1:1" x14ac:dyDescent="0.25">
      <c r="A6306" s="131"/>
    </row>
    <row r="6307" spans="1:1" x14ac:dyDescent="0.25">
      <c r="A6307" s="131"/>
    </row>
    <row r="6308" spans="1:1" x14ac:dyDescent="0.25">
      <c r="A6308" s="131"/>
    </row>
    <row r="6309" spans="1:1" x14ac:dyDescent="0.25">
      <c r="A6309" s="131"/>
    </row>
    <row r="6310" spans="1:1" x14ac:dyDescent="0.25">
      <c r="A6310" s="131"/>
    </row>
    <row r="6311" spans="1:1" x14ac:dyDescent="0.25">
      <c r="A6311" s="131"/>
    </row>
    <row r="6312" spans="1:1" x14ac:dyDescent="0.25">
      <c r="A6312" s="131"/>
    </row>
    <row r="6313" spans="1:1" x14ac:dyDescent="0.25">
      <c r="A6313" s="131"/>
    </row>
    <row r="6314" spans="1:1" x14ac:dyDescent="0.25">
      <c r="A6314" s="131"/>
    </row>
    <row r="6315" spans="1:1" x14ac:dyDescent="0.25">
      <c r="A6315" s="131"/>
    </row>
    <row r="6316" spans="1:1" x14ac:dyDescent="0.25">
      <c r="A6316" s="131"/>
    </row>
    <row r="6317" spans="1:1" x14ac:dyDescent="0.25">
      <c r="A6317" s="131"/>
    </row>
    <row r="6318" spans="1:1" x14ac:dyDescent="0.25">
      <c r="A6318" s="131"/>
    </row>
    <row r="6319" spans="1:1" x14ac:dyDescent="0.25">
      <c r="A6319" s="131"/>
    </row>
    <row r="6320" spans="1:1" x14ac:dyDescent="0.25">
      <c r="A6320" s="131"/>
    </row>
    <row r="6321" spans="1:1" x14ac:dyDescent="0.25">
      <c r="A6321" s="131"/>
    </row>
    <row r="6322" spans="1:1" x14ac:dyDescent="0.25">
      <c r="A6322" s="131"/>
    </row>
    <row r="6323" spans="1:1" x14ac:dyDescent="0.25">
      <c r="A6323" s="131"/>
    </row>
    <row r="6324" spans="1:1" x14ac:dyDescent="0.25">
      <c r="A6324" s="131"/>
    </row>
    <row r="6325" spans="1:1" x14ac:dyDescent="0.25">
      <c r="A6325" s="131"/>
    </row>
    <row r="6326" spans="1:1" x14ac:dyDescent="0.25">
      <c r="A6326" s="131"/>
    </row>
    <row r="6327" spans="1:1" x14ac:dyDescent="0.25">
      <c r="A6327" s="131"/>
    </row>
    <row r="6328" spans="1:1" x14ac:dyDescent="0.25">
      <c r="A6328" s="131"/>
    </row>
    <row r="6329" spans="1:1" x14ac:dyDescent="0.25">
      <c r="A6329" s="131"/>
    </row>
    <row r="6330" spans="1:1" x14ac:dyDescent="0.25">
      <c r="A6330" s="131"/>
    </row>
    <row r="6331" spans="1:1" x14ac:dyDescent="0.25">
      <c r="A6331" s="131"/>
    </row>
    <row r="6332" spans="1:1" x14ac:dyDescent="0.25">
      <c r="A6332" s="131"/>
    </row>
    <row r="6333" spans="1:1" x14ac:dyDescent="0.25">
      <c r="A6333" s="131"/>
    </row>
    <row r="6334" spans="1:1" x14ac:dyDescent="0.25">
      <c r="A6334" s="131"/>
    </row>
    <row r="6335" spans="1:1" x14ac:dyDescent="0.25">
      <c r="A6335" s="131"/>
    </row>
    <row r="6336" spans="1:1" x14ac:dyDescent="0.25">
      <c r="A6336" s="131"/>
    </row>
    <row r="6337" spans="1:1" x14ac:dyDescent="0.25">
      <c r="A6337" s="131"/>
    </row>
    <row r="6338" spans="1:1" x14ac:dyDescent="0.25">
      <c r="A6338" s="131"/>
    </row>
    <row r="6339" spans="1:1" x14ac:dyDescent="0.25">
      <c r="A6339" s="131"/>
    </row>
    <row r="6340" spans="1:1" x14ac:dyDescent="0.25">
      <c r="A6340" s="131"/>
    </row>
    <row r="6341" spans="1:1" x14ac:dyDescent="0.25">
      <c r="A6341" s="131"/>
    </row>
    <row r="6342" spans="1:1" x14ac:dyDescent="0.25">
      <c r="A6342" s="131"/>
    </row>
    <row r="6343" spans="1:1" x14ac:dyDescent="0.25">
      <c r="A6343" s="131"/>
    </row>
    <row r="6344" spans="1:1" x14ac:dyDescent="0.25">
      <c r="A6344" s="131"/>
    </row>
    <row r="6345" spans="1:1" x14ac:dyDescent="0.25">
      <c r="A6345" s="131"/>
    </row>
    <row r="6346" spans="1:1" x14ac:dyDescent="0.25">
      <c r="A6346" s="131"/>
    </row>
    <row r="6347" spans="1:1" x14ac:dyDescent="0.25">
      <c r="A6347" s="131"/>
    </row>
    <row r="6348" spans="1:1" x14ac:dyDescent="0.25">
      <c r="A6348" s="131"/>
    </row>
    <row r="6349" spans="1:1" x14ac:dyDescent="0.25">
      <c r="A6349" s="131"/>
    </row>
    <row r="6350" spans="1:1" x14ac:dyDescent="0.25">
      <c r="A6350" s="131"/>
    </row>
    <row r="6351" spans="1:1" x14ac:dyDescent="0.25">
      <c r="A6351" s="131"/>
    </row>
    <row r="6352" spans="1:1" x14ac:dyDescent="0.25">
      <c r="A6352" s="131"/>
    </row>
    <row r="6353" spans="1:1" x14ac:dyDescent="0.25">
      <c r="A6353" s="131"/>
    </row>
    <row r="6354" spans="1:1" x14ac:dyDescent="0.25">
      <c r="A6354" s="131"/>
    </row>
    <row r="6355" spans="1:1" x14ac:dyDescent="0.25">
      <c r="A6355" s="131"/>
    </row>
    <row r="6356" spans="1:1" x14ac:dyDescent="0.25">
      <c r="A6356" s="131"/>
    </row>
    <row r="6357" spans="1:1" x14ac:dyDescent="0.25">
      <c r="A6357" s="131"/>
    </row>
    <row r="6358" spans="1:1" x14ac:dyDescent="0.25">
      <c r="A6358" s="131"/>
    </row>
    <row r="6359" spans="1:1" x14ac:dyDescent="0.25">
      <c r="A6359" s="131"/>
    </row>
    <row r="6360" spans="1:1" x14ac:dyDescent="0.25">
      <c r="A6360" s="131"/>
    </row>
    <row r="6361" spans="1:1" x14ac:dyDescent="0.25">
      <c r="A6361" s="131"/>
    </row>
    <row r="6362" spans="1:1" x14ac:dyDescent="0.25">
      <c r="A6362" s="131"/>
    </row>
    <row r="6363" spans="1:1" x14ac:dyDescent="0.25">
      <c r="A6363" s="131"/>
    </row>
    <row r="6364" spans="1:1" x14ac:dyDescent="0.25">
      <c r="A6364" s="131"/>
    </row>
    <row r="6365" spans="1:1" x14ac:dyDescent="0.25">
      <c r="A6365" s="131"/>
    </row>
    <row r="6366" spans="1:1" x14ac:dyDescent="0.25">
      <c r="A6366" s="131"/>
    </row>
    <row r="6367" spans="1:1" x14ac:dyDescent="0.25">
      <c r="A6367" s="131"/>
    </row>
    <row r="6368" spans="1:1" x14ac:dyDescent="0.25">
      <c r="A6368" s="131"/>
    </row>
    <row r="6369" spans="1:1" x14ac:dyDescent="0.25">
      <c r="A6369" s="131"/>
    </row>
    <row r="6370" spans="1:1" x14ac:dyDescent="0.25">
      <c r="A6370" s="131"/>
    </row>
    <row r="6371" spans="1:1" x14ac:dyDescent="0.25">
      <c r="A6371" s="131"/>
    </row>
    <row r="6372" spans="1:1" x14ac:dyDescent="0.25">
      <c r="A6372" s="131"/>
    </row>
    <row r="6373" spans="1:1" x14ac:dyDescent="0.25">
      <c r="A6373" s="131"/>
    </row>
    <row r="6374" spans="1:1" x14ac:dyDescent="0.25">
      <c r="A6374" s="131"/>
    </row>
    <row r="6375" spans="1:1" x14ac:dyDescent="0.25">
      <c r="A6375" s="131"/>
    </row>
    <row r="6376" spans="1:1" x14ac:dyDescent="0.25">
      <c r="A6376" s="131"/>
    </row>
    <row r="6377" spans="1:1" x14ac:dyDescent="0.25">
      <c r="A6377" s="131"/>
    </row>
    <row r="6378" spans="1:1" x14ac:dyDescent="0.25">
      <c r="A6378" s="131"/>
    </row>
    <row r="6379" spans="1:1" x14ac:dyDescent="0.25">
      <c r="A6379" s="131"/>
    </row>
    <row r="6380" spans="1:1" x14ac:dyDescent="0.25">
      <c r="A6380" s="131"/>
    </row>
    <row r="6381" spans="1:1" x14ac:dyDescent="0.25">
      <c r="A6381" s="131"/>
    </row>
    <row r="6382" spans="1:1" x14ac:dyDescent="0.25">
      <c r="A6382" s="131"/>
    </row>
    <row r="6383" spans="1:1" x14ac:dyDescent="0.25">
      <c r="A6383" s="131"/>
    </row>
    <row r="6384" spans="1:1" x14ac:dyDescent="0.25">
      <c r="A6384" s="131"/>
    </row>
    <row r="6385" spans="1:1" x14ac:dyDescent="0.25">
      <c r="A6385" s="131"/>
    </row>
    <row r="6386" spans="1:1" x14ac:dyDescent="0.25">
      <c r="A6386" s="131"/>
    </row>
    <row r="6387" spans="1:1" x14ac:dyDescent="0.25">
      <c r="A6387" s="131"/>
    </row>
    <row r="6388" spans="1:1" x14ac:dyDescent="0.25">
      <c r="A6388" s="131"/>
    </row>
    <row r="6389" spans="1:1" x14ac:dyDescent="0.25">
      <c r="A6389" s="131"/>
    </row>
    <row r="6390" spans="1:1" x14ac:dyDescent="0.25">
      <c r="A6390" s="131"/>
    </row>
    <row r="6391" spans="1:1" x14ac:dyDescent="0.25">
      <c r="A6391" s="131"/>
    </row>
    <row r="6392" spans="1:1" x14ac:dyDescent="0.25">
      <c r="A6392" s="131"/>
    </row>
    <row r="6393" spans="1:1" x14ac:dyDescent="0.25">
      <c r="A6393" s="131"/>
    </row>
    <row r="6394" spans="1:1" x14ac:dyDescent="0.25">
      <c r="A6394" s="131"/>
    </row>
    <row r="6395" spans="1:1" x14ac:dyDescent="0.25">
      <c r="A6395" s="131"/>
    </row>
    <row r="6396" spans="1:1" x14ac:dyDescent="0.25">
      <c r="A6396" s="131"/>
    </row>
    <row r="6397" spans="1:1" x14ac:dyDescent="0.25">
      <c r="A6397" s="131"/>
    </row>
    <row r="6398" spans="1:1" x14ac:dyDescent="0.25">
      <c r="A6398" s="131"/>
    </row>
    <row r="6399" spans="1:1" x14ac:dyDescent="0.25">
      <c r="A6399" s="131"/>
    </row>
    <row r="6400" spans="1:1" x14ac:dyDescent="0.25">
      <c r="A6400" s="131"/>
    </row>
    <row r="6401" spans="1:1" x14ac:dyDescent="0.25">
      <c r="A6401" s="131"/>
    </row>
    <row r="6402" spans="1:1" x14ac:dyDescent="0.25">
      <c r="A6402" s="131"/>
    </row>
    <row r="6403" spans="1:1" x14ac:dyDescent="0.25">
      <c r="A6403" s="131"/>
    </row>
    <row r="6404" spans="1:1" x14ac:dyDescent="0.25">
      <c r="A6404" s="131"/>
    </row>
    <row r="6405" spans="1:1" x14ac:dyDescent="0.25">
      <c r="A6405" s="131"/>
    </row>
    <row r="6406" spans="1:1" x14ac:dyDescent="0.25">
      <c r="A6406" s="131"/>
    </row>
    <row r="6407" spans="1:1" x14ac:dyDescent="0.25">
      <c r="A6407" s="131"/>
    </row>
    <row r="6408" spans="1:1" x14ac:dyDescent="0.25">
      <c r="A6408" s="131"/>
    </row>
    <row r="6409" spans="1:1" x14ac:dyDescent="0.25">
      <c r="A6409" s="131"/>
    </row>
    <row r="6410" spans="1:1" x14ac:dyDescent="0.25">
      <c r="A6410" s="131"/>
    </row>
    <row r="6411" spans="1:1" x14ac:dyDescent="0.25">
      <c r="A6411" s="131"/>
    </row>
    <row r="6412" spans="1:1" x14ac:dyDescent="0.25">
      <c r="A6412" s="131"/>
    </row>
    <row r="6413" spans="1:1" x14ac:dyDescent="0.25">
      <c r="A6413" s="131"/>
    </row>
    <row r="6414" spans="1:1" x14ac:dyDescent="0.25">
      <c r="A6414" s="131"/>
    </row>
    <row r="6415" spans="1:1" x14ac:dyDescent="0.25">
      <c r="A6415" s="131"/>
    </row>
    <row r="6416" spans="1:1" x14ac:dyDescent="0.25">
      <c r="A6416" s="131"/>
    </row>
    <row r="6417" spans="1:1" x14ac:dyDescent="0.25">
      <c r="A6417" s="131"/>
    </row>
    <row r="6418" spans="1:1" x14ac:dyDescent="0.25">
      <c r="A6418" s="131"/>
    </row>
    <row r="6419" spans="1:1" x14ac:dyDescent="0.25">
      <c r="A6419" s="131"/>
    </row>
    <row r="6420" spans="1:1" x14ac:dyDescent="0.25">
      <c r="A6420" s="131"/>
    </row>
    <row r="6421" spans="1:1" x14ac:dyDescent="0.25">
      <c r="A6421" s="131"/>
    </row>
    <row r="6422" spans="1:1" x14ac:dyDescent="0.25">
      <c r="A6422" s="131"/>
    </row>
    <row r="6423" spans="1:1" x14ac:dyDescent="0.25">
      <c r="A6423" s="131"/>
    </row>
    <row r="6424" spans="1:1" x14ac:dyDescent="0.25">
      <c r="A6424" s="131"/>
    </row>
    <row r="6425" spans="1:1" x14ac:dyDescent="0.25">
      <c r="A6425" s="131"/>
    </row>
    <row r="6426" spans="1:1" x14ac:dyDescent="0.25">
      <c r="A6426" s="131"/>
    </row>
    <row r="6427" spans="1:1" x14ac:dyDescent="0.25">
      <c r="A6427" s="131"/>
    </row>
    <row r="6428" spans="1:1" x14ac:dyDescent="0.25">
      <c r="A6428" s="131"/>
    </row>
    <row r="6429" spans="1:1" x14ac:dyDescent="0.25">
      <c r="A6429" s="131"/>
    </row>
    <row r="6430" spans="1:1" x14ac:dyDescent="0.25">
      <c r="A6430" s="131"/>
    </row>
    <row r="6431" spans="1:1" x14ac:dyDescent="0.25">
      <c r="A6431" s="131"/>
    </row>
    <row r="6432" spans="1:1" x14ac:dyDescent="0.25">
      <c r="A6432" s="131"/>
    </row>
    <row r="6433" spans="1:1" x14ac:dyDescent="0.25">
      <c r="A6433" s="131"/>
    </row>
    <row r="6434" spans="1:1" x14ac:dyDescent="0.25">
      <c r="A6434" s="131"/>
    </row>
    <row r="6435" spans="1:1" x14ac:dyDescent="0.25">
      <c r="A6435" s="131"/>
    </row>
    <row r="6436" spans="1:1" x14ac:dyDescent="0.25">
      <c r="A6436" s="131"/>
    </row>
    <row r="6437" spans="1:1" x14ac:dyDescent="0.25">
      <c r="A6437" s="131"/>
    </row>
    <row r="6438" spans="1:1" x14ac:dyDescent="0.25">
      <c r="A6438" s="131"/>
    </row>
    <row r="6439" spans="1:1" x14ac:dyDescent="0.25">
      <c r="A6439" s="131"/>
    </row>
    <row r="6440" spans="1:1" x14ac:dyDescent="0.25">
      <c r="A6440" s="131"/>
    </row>
    <row r="6441" spans="1:1" x14ac:dyDescent="0.25">
      <c r="A6441" s="131"/>
    </row>
    <row r="6442" spans="1:1" x14ac:dyDescent="0.25">
      <c r="A6442" s="131"/>
    </row>
    <row r="6443" spans="1:1" x14ac:dyDescent="0.25">
      <c r="A6443" s="131"/>
    </row>
    <row r="6444" spans="1:1" x14ac:dyDescent="0.25">
      <c r="A6444" s="131"/>
    </row>
    <row r="6445" spans="1:1" x14ac:dyDescent="0.25">
      <c r="A6445" s="131"/>
    </row>
    <row r="6446" spans="1:1" x14ac:dyDescent="0.25">
      <c r="A6446" s="131"/>
    </row>
    <row r="6447" spans="1:1" x14ac:dyDescent="0.25">
      <c r="A6447" s="131"/>
    </row>
    <row r="6448" spans="1:1" x14ac:dyDescent="0.25">
      <c r="A6448" s="131"/>
    </row>
    <row r="6449" spans="1:1" x14ac:dyDescent="0.25">
      <c r="A6449" s="131"/>
    </row>
    <row r="6450" spans="1:1" x14ac:dyDescent="0.25">
      <c r="A6450" s="131"/>
    </row>
    <row r="6451" spans="1:1" x14ac:dyDescent="0.25">
      <c r="A6451" s="131"/>
    </row>
    <row r="6452" spans="1:1" x14ac:dyDescent="0.25">
      <c r="A6452" s="131"/>
    </row>
    <row r="6453" spans="1:1" x14ac:dyDescent="0.25">
      <c r="A6453" s="131"/>
    </row>
    <row r="6454" spans="1:1" x14ac:dyDescent="0.25">
      <c r="A6454" s="131"/>
    </row>
    <row r="6455" spans="1:1" x14ac:dyDescent="0.25">
      <c r="A6455" s="131"/>
    </row>
    <row r="6456" spans="1:1" x14ac:dyDescent="0.25">
      <c r="A6456" s="131"/>
    </row>
    <row r="6457" spans="1:1" x14ac:dyDescent="0.25">
      <c r="A6457" s="131"/>
    </row>
    <row r="6458" spans="1:1" x14ac:dyDescent="0.25">
      <c r="A6458" s="131"/>
    </row>
    <row r="6459" spans="1:1" x14ac:dyDescent="0.25">
      <c r="A6459" s="131"/>
    </row>
    <row r="6460" spans="1:1" x14ac:dyDescent="0.25">
      <c r="A6460" s="131"/>
    </row>
    <row r="6461" spans="1:1" x14ac:dyDescent="0.25">
      <c r="A6461" s="131"/>
    </row>
    <row r="6462" spans="1:1" x14ac:dyDescent="0.25">
      <c r="A6462" s="131"/>
    </row>
    <row r="6463" spans="1:1" x14ac:dyDescent="0.25">
      <c r="A6463" s="131"/>
    </row>
    <row r="6464" spans="1:1" x14ac:dyDescent="0.25">
      <c r="A6464" s="131"/>
    </row>
    <row r="6465" spans="1:1" x14ac:dyDescent="0.25">
      <c r="A6465" s="131"/>
    </row>
    <row r="6466" spans="1:1" x14ac:dyDescent="0.25">
      <c r="A6466" s="131"/>
    </row>
    <row r="6467" spans="1:1" x14ac:dyDescent="0.25">
      <c r="A6467" s="131"/>
    </row>
    <row r="6468" spans="1:1" x14ac:dyDescent="0.25">
      <c r="A6468" s="131"/>
    </row>
    <row r="6469" spans="1:1" x14ac:dyDescent="0.25">
      <c r="A6469" s="131"/>
    </row>
    <row r="6470" spans="1:1" x14ac:dyDescent="0.25">
      <c r="A6470" s="131"/>
    </row>
    <row r="6471" spans="1:1" x14ac:dyDescent="0.25">
      <c r="A6471" s="131"/>
    </row>
    <row r="6472" spans="1:1" x14ac:dyDescent="0.25">
      <c r="A6472" s="131"/>
    </row>
    <row r="6473" spans="1:1" x14ac:dyDescent="0.25">
      <c r="A6473" s="131"/>
    </row>
    <row r="6474" spans="1:1" x14ac:dyDescent="0.25">
      <c r="A6474" s="131"/>
    </row>
    <row r="6475" spans="1:1" x14ac:dyDescent="0.25">
      <c r="A6475" s="131"/>
    </row>
    <row r="6476" spans="1:1" x14ac:dyDescent="0.25">
      <c r="A6476" s="131"/>
    </row>
    <row r="6477" spans="1:1" x14ac:dyDescent="0.25">
      <c r="A6477" s="131"/>
    </row>
    <row r="6478" spans="1:1" x14ac:dyDescent="0.25">
      <c r="A6478" s="131"/>
    </row>
    <row r="6479" spans="1:1" x14ac:dyDescent="0.25">
      <c r="A6479" s="131"/>
    </row>
    <row r="6480" spans="1:1" x14ac:dyDescent="0.25">
      <c r="A6480" s="131"/>
    </row>
    <row r="6481" spans="1:1" x14ac:dyDescent="0.25">
      <c r="A6481" s="131"/>
    </row>
    <row r="6482" spans="1:1" x14ac:dyDescent="0.25">
      <c r="A6482" s="131"/>
    </row>
    <row r="6483" spans="1:1" x14ac:dyDescent="0.25">
      <c r="A6483" s="131"/>
    </row>
    <row r="6484" spans="1:1" x14ac:dyDescent="0.25">
      <c r="A6484" s="131"/>
    </row>
    <row r="6485" spans="1:1" x14ac:dyDescent="0.25">
      <c r="A6485" s="131"/>
    </row>
    <row r="6486" spans="1:1" x14ac:dyDescent="0.25">
      <c r="A6486" s="131"/>
    </row>
    <row r="6487" spans="1:1" x14ac:dyDescent="0.25">
      <c r="A6487" s="131"/>
    </row>
    <row r="6488" spans="1:1" x14ac:dyDescent="0.25">
      <c r="A6488" s="131"/>
    </row>
    <row r="6489" spans="1:1" x14ac:dyDescent="0.25">
      <c r="A6489" s="131"/>
    </row>
    <row r="6490" spans="1:1" x14ac:dyDescent="0.25">
      <c r="A6490" s="131"/>
    </row>
    <row r="6491" spans="1:1" x14ac:dyDescent="0.25">
      <c r="A6491" s="131"/>
    </row>
    <row r="6492" spans="1:1" x14ac:dyDescent="0.25">
      <c r="A6492" s="131"/>
    </row>
    <row r="6493" spans="1:1" x14ac:dyDescent="0.25">
      <c r="A6493" s="131"/>
    </row>
    <row r="6494" spans="1:1" x14ac:dyDescent="0.25">
      <c r="A6494" s="131"/>
    </row>
    <row r="6495" spans="1:1" x14ac:dyDescent="0.25">
      <c r="A6495" s="131"/>
    </row>
    <row r="6496" spans="1:1" x14ac:dyDescent="0.25">
      <c r="A6496" s="131"/>
    </row>
    <row r="6497" spans="1:1" x14ac:dyDescent="0.25">
      <c r="A6497" s="131"/>
    </row>
    <row r="6498" spans="1:1" x14ac:dyDescent="0.25">
      <c r="A6498" s="131"/>
    </row>
    <row r="6499" spans="1:1" x14ac:dyDescent="0.25">
      <c r="A6499" s="131"/>
    </row>
    <row r="6500" spans="1:1" x14ac:dyDescent="0.25">
      <c r="A6500" s="131"/>
    </row>
    <row r="6501" spans="1:1" x14ac:dyDescent="0.25">
      <c r="A6501" s="131"/>
    </row>
    <row r="6502" spans="1:1" x14ac:dyDescent="0.25">
      <c r="A6502" s="131"/>
    </row>
    <row r="6503" spans="1:1" x14ac:dyDescent="0.25">
      <c r="A6503" s="131"/>
    </row>
    <row r="6504" spans="1:1" x14ac:dyDescent="0.25">
      <c r="A6504" s="131"/>
    </row>
    <row r="6505" spans="1:1" x14ac:dyDescent="0.25">
      <c r="A6505" s="131"/>
    </row>
    <row r="6506" spans="1:1" x14ac:dyDescent="0.25">
      <c r="A6506" s="131"/>
    </row>
    <row r="6507" spans="1:1" x14ac:dyDescent="0.25">
      <c r="A6507" s="131"/>
    </row>
    <row r="6508" spans="1:1" x14ac:dyDescent="0.25">
      <c r="A6508" s="131"/>
    </row>
    <row r="6509" spans="1:1" x14ac:dyDescent="0.25">
      <c r="A6509" s="131"/>
    </row>
    <row r="6510" spans="1:1" x14ac:dyDescent="0.25">
      <c r="A6510" s="131"/>
    </row>
    <row r="6511" spans="1:1" x14ac:dyDescent="0.25">
      <c r="A6511" s="131"/>
    </row>
    <row r="6512" spans="1:1" x14ac:dyDescent="0.25">
      <c r="A6512" s="131"/>
    </row>
    <row r="6513" spans="1:1" x14ac:dyDescent="0.25">
      <c r="A6513" s="131"/>
    </row>
    <row r="6514" spans="1:1" x14ac:dyDescent="0.25">
      <c r="A6514" s="131"/>
    </row>
    <row r="6515" spans="1:1" x14ac:dyDescent="0.25">
      <c r="A6515" s="131"/>
    </row>
    <row r="6516" spans="1:1" x14ac:dyDescent="0.25">
      <c r="A6516" s="131"/>
    </row>
    <row r="6517" spans="1:1" x14ac:dyDescent="0.25">
      <c r="A6517" s="131"/>
    </row>
    <row r="6518" spans="1:1" x14ac:dyDescent="0.25">
      <c r="A6518" s="131"/>
    </row>
    <row r="6519" spans="1:1" x14ac:dyDescent="0.25">
      <c r="A6519" s="131"/>
    </row>
    <row r="6520" spans="1:1" x14ac:dyDescent="0.25">
      <c r="A6520" s="131"/>
    </row>
    <row r="6521" spans="1:1" x14ac:dyDescent="0.25">
      <c r="A6521" s="131"/>
    </row>
    <row r="6522" spans="1:1" x14ac:dyDescent="0.25">
      <c r="A6522" s="131"/>
    </row>
    <row r="6523" spans="1:1" x14ac:dyDescent="0.25">
      <c r="A6523" s="131"/>
    </row>
    <row r="6524" spans="1:1" x14ac:dyDescent="0.25">
      <c r="A6524" s="131"/>
    </row>
    <row r="6525" spans="1:1" x14ac:dyDescent="0.25">
      <c r="A6525" s="131"/>
    </row>
    <row r="6526" spans="1:1" x14ac:dyDescent="0.25">
      <c r="A6526" s="131"/>
    </row>
    <row r="6527" spans="1:1" x14ac:dyDescent="0.25">
      <c r="A6527" s="131"/>
    </row>
    <row r="6528" spans="1:1" x14ac:dyDescent="0.25">
      <c r="A6528" s="131"/>
    </row>
    <row r="6529" spans="1:1" x14ac:dyDescent="0.25">
      <c r="A6529" s="131"/>
    </row>
    <row r="6530" spans="1:1" x14ac:dyDescent="0.25">
      <c r="A6530" s="131"/>
    </row>
    <row r="6531" spans="1:1" x14ac:dyDescent="0.25">
      <c r="A6531" s="131"/>
    </row>
    <row r="6532" spans="1:1" x14ac:dyDescent="0.25">
      <c r="A6532" s="131"/>
    </row>
    <row r="6533" spans="1:1" x14ac:dyDescent="0.25">
      <c r="A6533" s="131"/>
    </row>
    <row r="6534" spans="1:1" x14ac:dyDescent="0.25">
      <c r="A6534" s="131"/>
    </row>
    <row r="6535" spans="1:1" x14ac:dyDescent="0.25">
      <c r="A6535" s="131"/>
    </row>
    <row r="6536" spans="1:1" x14ac:dyDescent="0.25">
      <c r="A6536" s="131"/>
    </row>
    <row r="6537" spans="1:1" x14ac:dyDescent="0.25">
      <c r="A6537" s="131"/>
    </row>
    <row r="6538" spans="1:1" x14ac:dyDescent="0.25">
      <c r="A6538" s="131"/>
    </row>
    <row r="6539" spans="1:1" x14ac:dyDescent="0.25">
      <c r="A6539" s="131"/>
    </row>
    <row r="6540" spans="1:1" x14ac:dyDescent="0.25">
      <c r="A6540" s="131"/>
    </row>
    <row r="6541" spans="1:1" x14ac:dyDescent="0.25">
      <c r="A6541" s="131"/>
    </row>
    <row r="6542" spans="1:1" x14ac:dyDescent="0.25">
      <c r="A6542" s="131"/>
    </row>
    <row r="6543" spans="1:1" x14ac:dyDescent="0.25">
      <c r="A6543" s="131"/>
    </row>
    <row r="6544" spans="1:1" x14ac:dyDescent="0.25">
      <c r="A6544" s="131"/>
    </row>
    <row r="6545" spans="1:1" x14ac:dyDescent="0.25">
      <c r="A6545" s="131"/>
    </row>
    <row r="6546" spans="1:1" x14ac:dyDescent="0.25">
      <c r="A6546" s="131"/>
    </row>
    <row r="6547" spans="1:1" x14ac:dyDescent="0.25">
      <c r="A6547" s="131"/>
    </row>
    <row r="6548" spans="1:1" x14ac:dyDescent="0.25">
      <c r="A6548" s="131"/>
    </row>
    <row r="6549" spans="1:1" x14ac:dyDescent="0.25">
      <c r="A6549" s="131"/>
    </row>
    <row r="6550" spans="1:1" x14ac:dyDescent="0.25">
      <c r="A6550" s="131"/>
    </row>
    <row r="6551" spans="1:1" x14ac:dyDescent="0.25">
      <c r="A6551" s="131"/>
    </row>
    <row r="6552" spans="1:1" x14ac:dyDescent="0.25">
      <c r="A6552" s="131"/>
    </row>
    <row r="6553" spans="1:1" x14ac:dyDescent="0.25">
      <c r="A6553" s="131"/>
    </row>
    <row r="6554" spans="1:1" x14ac:dyDescent="0.25">
      <c r="A6554" s="131"/>
    </row>
    <row r="6555" spans="1:1" x14ac:dyDescent="0.25">
      <c r="A6555" s="131"/>
    </row>
    <row r="6556" spans="1:1" x14ac:dyDescent="0.25">
      <c r="A6556" s="131"/>
    </row>
    <row r="6557" spans="1:1" x14ac:dyDescent="0.25">
      <c r="A6557" s="131"/>
    </row>
    <row r="6558" spans="1:1" x14ac:dyDescent="0.25">
      <c r="A6558" s="131"/>
    </row>
    <row r="6559" spans="1:1" x14ac:dyDescent="0.25">
      <c r="A6559" s="131"/>
    </row>
    <row r="6560" spans="1:1" x14ac:dyDescent="0.25">
      <c r="A6560" s="131"/>
    </row>
    <row r="6561" spans="1:1" x14ac:dyDescent="0.25">
      <c r="A6561" s="131"/>
    </row>
    <row r="6562" spans="1:1" x14ac:dyDescent="0.25">
      <c r="A6562" s="131"/>
    </row>
    <row r="6563" spans="1:1" x14ac:dyDescent="0.25">
      <c r="A6563" s="131"/>
    </row>
    <row r="6564" spans="1:1" x14ac:dyDescent="0.25">
      <c r="A6564" s="131"/>
    </row>
    <row r="6565" spans="1:1" x14ac:dyDescent="0.25">
      <c r="A6565" s="131"/>
    </row>
    <row r="6566" spans="1:1" x14ac:dyDescent="0.25">
      <c r="A6566" s="131"/>
    </row>
    <row r="6567" spans="1:1" x14ac:dyDescent="0.25">
      <c r="A6567" s="131"/>
    </row>
    <row r="6568" spans="1:1" x14ac:dyDescent="0.25">
      <c r="A6568" s="131"/>
    </row>
    <row r="6569" spans="1:1" x14ac:dyDescent="0.25">
      <c r="A6569" s="131"/>
    </row>
    <row r="6570" spans="1:1" x14ac:dyDescent="0.25">
      <c r="A6570" s="131"/>
    </row>
    <row r="6571" spans="1:1" x14ac:dyDescent="0.25">
      <c r="A6571" s="131"/>
    </row>
    <row r="6572" spans="1:1" x14ac:dyDescent="0.25">
      <c r="A6572" s="131"/>
    </row>
    <row r="6573" spans="1:1" x14ac:dyDescent="0.25">
      <c r="A6573" s="131"/>
    </row>
    <row r="6574" spans="1:1" x14ac:dyDescent="0.25">
      <c r="A6574" s="131"/>
    </row>
    <row r="6575" spans="1:1" x14ac:dyDescent="0.25">
      <c r="A6575" s="131"/>
    </row>
    <row r="6576" spans="1:1" x14ac:dyDescent="0.25">
      <c r="A6576" s="131"/>
    </row>
    <row r="6577" spans="1:1" x14ac:dyDescent="0.25">
      <c r="A6577" s="131"/>
    </row>
    <row r="6578" spans="1:1" x14ac:dyDescent="0.25">
      <c r="A6578" s="131"/>
    </row>
    <row r="6579" spans="1:1" x14ac:dyDescent="0.25">
      <c r="A6579" s="131"/>
    </row>
    <row r="6580" spans="1:1" x14ac:dyDescent="0.25">
      <c r="A6580" s="131"/>
    </row>
    <row r="6581" spans="1:1" x14ac:dyDescent="0.25">
      <c r="A6581" s="131"/>
    </row>
    <row r="6582" spans="1:1" x14ac:dyDescent="0.25">
      <c r="A6582" s="131"/>
    </row>
    <row r="6583" spans="1:1" x14ac:dyDescent="0.25">
      <c r="A6583" s="131"/>
    </row>
    <row r="6584" spans="1:1" x14ac:dyDescent="0.25">
      <c r="A6584" s="131"/>
    </row>
    <row r="6585" spans="1:1" x14ac:dyDescent="0.25">
      <c r="A6585" s="131"/>
    </row>
    <row r="6586" spans="1:1" x14ac:dyDescent="0.25">
      <c r="A6586" s="131"/>
    </row>
    <row r="6587" spans="1:1" x14ac:dyDescent="0.25">
      <c r="A6587" s="131"/>
    </row>
    <row r="6588" spans="1:1" x14ac:dyDescent="0.25">
      <c r="A6588" s="131"/>
    </row>
    <row r="6589" spans="1:1" x14ac:dyDescent="0.25">
      <c r="A6589" s="131"/>
    </row>
    <row r="6590" spans="1:1" x14ac:dyDescent="0.25">
      <c r="A6590" s="131"/>
    </row>
    <row r="6591" spans="1:1" x14ac:dyDescent="0.25">
      <c r="A6591" s="131"/>
    </row>
    <row r="6592" spans="1:1" x14ac:dyDescent="0.25">
      <c r="A6592" s="131"/>
    </row>
    <row r="6593" spans="1:1" x14ac:dyDescent="0.25">
      <c r="A6593" s="131"/>
    </row>
    <row r="6594" spans="1:1" x14ac:dyDescent="0.25">
      <c r="A6594" s="131"/>
    </row>
    <row r="6595" spans="1:1" x14ac:dyDescent="0.25">
      <c r="A6595" s="131"/>
    </row>
    <row r="6596" spans="1:1" x14ac:dyDescent="0.25">
      <c r="A6596" s="131"/>
    </row>
    <row r="6597" spans="1:1" x14ac:dyDescent="0.25">
      <c r="A6597" s="131"/>
    </row>
    <row r="6598" spans="1:1" x14ac:dyDescent="0.25">
      <c r="A6598" s="131"/>
    </row>
    <row r="6599" spans="1:1" x14ac:dyDescent="0.25">
      <c r="A6599" s="131"/>
    </row>
    <row r="6600" spans="1:1" x14ac:dyDescent="0.25">
      <c r="A6600" s="131"/>
    </row>
    <row r="6601" spans="1:1" x14ac:dyDescent="0.25">
      <c r="A6601" s="131"/>
    </row>
    <row r="6602" spans="1:1" x14ac:dyDescent="0.25">
      <c r="A6602" s="131"/>
    </row>
    <row r="6603" spans="1:1" x14ac:dyDescent="0.25">
      <c r="A6603" s="131"/>
    </row>
    <row r="6604" spans="1:1" x14ac:dyDescent="0.25">
      <c r="A6604" s="131"/>
    </row>
    <row r="6605" spans="1:1" x14ac:dyDescent="0.25">
      <c r="A6605" s="131"/>
    </row>
    <row r="6606" spans="1:1" x14ac:dyDescent="0.25">
      <c r="A6606" s="131"/>
    </row>
    <row r="6607" spans="1:1" x14ac:dyDescent="0.25">
      <c r="A6607" s="131"/>
    </row>
    <row r="6608" spans="1:1" x14ac:dyDescent="0.25">
      <c r="A6608" s="131"/>
    </row>
    <row r="6609" spans="1:1" x14ac:dyDescent="0.25">
      <c r="A6609" s="131"/>
    </row>
    <row r="6610" spans="1:1" x14ac:dyDescent="0.25">
      <c r="A6610" s="131"/>
    </row>
    <row r="6611" spans="1:1" x14ac:dyDescent="0.25">
      <c r="A6611" s="131"/>
    </row>
    <row r="6612" spans="1:1" x14ac:dyDescent="0.25">
      <c r="A6612" s="131"/>
    </row>
    <row r="6613" spans="1:1" x14ac:dyDescent="0.25">
      <c r="A6613" s="131"/>
    </row>
    <row r="6614" spans="1:1" x14ac:dyDescent="0.25">
      <c r="A6614" s="131"/>
    </row>
    <row r="6615" spans="1:1" x14ac:dyDescent="0.25">
      <c r="A6615" s="131"/>
    </row>
    <row r="6616" spans="1:1" x14ac:dyDescent="0.25">
      <c r="A6616" s="131"/>
    </row>
    <row r="6617" spans="1:1" x14ac:dyDescent="0.25">
      <c r="A6617" s="131"/>
    </row>
    <row r="6618" spans="1:1" x14ac:dyDescent="0.25">
      <c r="A6618" s="131"/>
    </row>
    <row r="6619" spans="1:1" x14ac:dyDescent="0.25">
      <c r="A6619" s="131"/>
    </row>
    <row r="6620" spans="1:1" x14ac:dyDescent="0.25">
      <c r="A6620" s="131"/>
    </row>
    <row r="6621" spans="1:1" x14ac:dyDescent="0.25">
      <c r="A6621" s="131"/>
    </row>
    <row r="6622" spans="1:1" x14ac:dyDescent="0.25">
      <c r="A6622" s="131"/>
    </row>
    <row r="6623" spans="1:1" x14ac:dyDescent="0.25">
      <c r="A6623" s="131"/>
    </row>
    <row r="6624" spans="1:1" x14ac:dyDescent="0.25">
      <c r="A6624" s="131"/>
    </row>
    <row r="6625" spans="1:1" x14ac:dyDescent="0.25">
      <c r="A6625" s="131"/>
    </row>
    <row r="6626" spans="1:1" x14ac:dyDescent="0.25">
      <c r="A6626" s="131"/>
    </row>
    <row r="6627" spans="1:1" x14ac:dyDescent="0.25">
      <c r="A6627" s="131"/>
    </row>
    <row r="6628" spans="1:1" x14ac:dyDescent="0.25">
      <c r="A6628" s="131"/>
    </row>
    <row r="6629" spans="1:1" x14ac:dyDescent="0.25">
      <c r="A6629" s="131"/>
    </row>
    <row r="6630" spans="1:1" x14ac:dyDescent="0.25">
      <c r="A6630" s="131"/>
    </row>
    <row r="6631" spans="1:1" x14ac:dyDescent="0.25">
      <c r="A6631" s="131"/>
    </row>
    <row r="6632" spans="1:1" x14ac:dyDescent="0.25">
      <c r="A6632" s="131"/>
    </row>
    <row r="6633" spans="1:1" x14ac:dyDescent="0.25">
      <c r="A6633" s="131"/>
    </row>
    <row r="6634" spans="1:1" x14ac:dyDescent="0.25">
      <c r="A6634" s="131"/>
    </row>
    <row r="6635" spans="1:1" x14ac:dyDescent="0.25">
      <c r="A6635" s="131"/>
    </row>
    <row r="6636" spans="1:1" x14ac:dyDescent="0.25">
      <c r="A6636" s="131"/>
    </row>
    <row r="6637" spans="1:1" x14ac:dyDescent="0.25">
      <c r="A6637" s="131"/>
    </row>
    <row r="6638" spans="1:1" x14ac:dyDescent="0.25">
      <c r="A6638" s="131"/>
    </row>
    <row r="6639" spans="1:1" x14ac:dyDescent="0.25">
      <c r="A6639" s="131"/>
    </row>
    <row r="6640" spans="1:1" x14ac:dyDescent="0.25">
      <c r="A6640" s="131"/>
    </row>
    <row r="6641" spans="1:1" x14ac:dyDescent="0.25">
      <c r="A6641" s="131"/>
    </row>
    <row r="6642" spans="1:1" x14ac:dyDescent="0.25">
      <c r="A6642" s="131"/>
    </row>
    <row r="6643" spans="1:1" x14ac:dyDescent="0.25">
      <c r="A6643" s="131"/>
    </row>
    <row r="6644" spans="1:1" x14ac:dyDescent="0.25">
      <c r="A6644" s="131"/>
    </row>
    <row r="6645" spans="1:1" x14ac:dyDescent="0.25">
      <c r="A6645" s="131"/>
    </row>
    <row r="6646" spans="1:1" x14ac:dyDescent="0.25">
      <c r="A6646" s="131"/>
    </row>
    <row r="6647" spans="1:1" x14ac:dyDescent="0.25">
      <c r="A6647" s="131"/>
    </row>
    <row r="6648" spans="1:1" x14ac:dyDescent="0.25">
      <c r="A6648" s="131"/>
    </row>
    <row r="6649" spans="1:1" x14ac:dyDescent="0.25">
      <c r="A6649" s="131"/>
    </row>
    <row r="6650" spans="1:1" x14ac:dyDescent="0.25">
      <c r="A6650" s="131"/>
    </row>
    <row r="6651" spans="1:1" x14ac:dyDescent="0.25">
      <c r="A6651" s="131"/>
    </row>
    <row r="6652" spans="1:1" x14ac:dyDescent="0.25">
      <c r="A6652" s="131"/>
    </row>
    <row r="6653" spans="1:1" x14ac:dyDescent="0.25">
      <c r="A6653" s="131"/>
    </row>
    <row r="6654" spans="1:1" x14ac:dyDescent="0.25">
      <c r="A6654" s="131"/>
    </row>
    <row r="6655" spans="1:1" x14ac:dyDescent="0.25">
      <c r="A6655" s="131"/>
    </row>
    <row r="6656" spans="1:1" x14ac:dyDescent="0.25">
      <c r="A6656" s="131"/>
    </row>
    <row r="6657" spans="1:1" x14ac:dyDescent="0.25">
      <c r="A6657" s="131"/>
    </row>
    <row r="6658" spans="1:1" x14ac:dyDescent="0.25">
      <c r="A6658" s="131"/>
    </row>
    <row r="6659" spans="1:1" x14ac:dyDescent="0.25">
      <c r="A6659" s="131"/>
    </row>
    <row r="6660" spans="1:1" x14ac:dyDescent="0.25">
      <c r="A6660" s="131"/>
    </row>
    <row r="6661" spans="1:1" x14ac:dyDescent="0.25">
      <c r="A6661" s="131"/>
    </row>
    <row r="6662" spans="1:1" x14ac:dyDescent="0.25">
      <c r="A6662" s="131"/>
    </row>
    <row r="6663" spans="1:1" x14ac:dyDescent="0.25">
      <c r="A6663" s="131"/>
    </row>
    <row r="6664" spans="1:1" x14ac:dyDescent="0.25">
      <c r="A6664" s="131"/>
    </row>
    <row r="6665" spans="1:1" x14ac:dyDescent="0.25">
      <c r="A6665" s="131"/>
    </row>
    <row r="6666" spans="1:1" x14ac:dyDescent="0.25">
      <c r="A6666" s="131"/>
    </row>
    <row r="6667" spans="1:1" x14ac:dyDescent="0.25">
      <c r="A6667" s="131"/>
    </row>
    <row r="6668" spans="1:1" x14ac:dyDescent="0.25">
      <c r="A6668" s="131"/>
    </row>
    <row r="6669" spans="1:1" x14ac:dyDescent="0.25">
      <c r="A6669" s="131"/>
    </row>
    <row r="6670" spans="1:1" x14ac:dyDescent="0.25">
      <c r="A6670" s="131"/>
    </row>
    <row r="6671" spans="1:1" x14ac:dyDescent="0.25">
      <c r="A6671" s="131"/>
    </row>
    <row r="6672" spans="1:1" x14ac:dyDescent="0.25">
      <c r="A6672" s="131"/>
    </row>
    <row r="6673" spans="1:1" x14ac:dyDescent="0.25">
      <c r="A6673" s="131"/>
    </row>
    <row r="6674" spans="1:1" x14ac:dyDescent="0.25">
      <c r="A6674" s="131"/>
    </row>
    <row r="6675" spans="1:1" x14ac:dyDescent="0.25">
      <c r="A6675" s="131"/>
    </row>
    <row r="6676" spans="1:1" x14ac:dyDescent="0.25">
      <c r="A6676" s="131"/>
    </row>
    <row r="6677" spans="1:1" x14ac:dyDescent="0.25">
      <c r="A6677" s="131"/>
    </row>
    <row r="6678" spans="1:1" x14ac:dyDescent="0.25">
      <c r="A6678" s="131"/>
    </row>
    <row r="6679" spans="1:1" x14ac:dyDescent="0.25">
      <c r="A6679" s="131"/>
    </row>
    <row r="6680" spans="1:1" x14ac:dyDescent="0.25">
      <c r="A6680" s="131"/>
    </row>
    <row r="6681" spans="1:1" x14ac:dyDescent="0.25">
      <c r="A6681" s="131"/>
    </row>
    <row r="6682" spans="1:1" x14ac:dyDescent="0.25">
      <c r="A6682" s="131"/>
    </row>
    <row r="6683" spans="1:1" x14ac:dyDescent="0.25">
      <c r="A6683" s="131"/>
    </row>
    <row r="6684" spans="1:1" x14ac:dyDescent="0.25">
      <c r="A6684" s="131"/>
    </row>
    <row r="6685" spans="1:1" x14ac:dyDescent="0.25">
      <c r="A6685" s="131"/>
    </row>
    <row r="6686" spans="1:1" x14ac:dyDescent="0.25">
      <c r="A6686" s="131"/>
    </row>
    <row r="6687" spans="1:1" x14ac:dyDescent="0.25">
      <c r="A6687" s="131"/>
    </row>
    <row r="6688" spans="1:1" x14ac:dyDescent="0.25">
      <c r="A6688" s="131"/>
    </row>
    <row r="6689" spans="1:1" x14ac:dyDescent="0.25">
      <c r="A6689" s="131"/>
    </row>
    <row r="6690" spans="1:1" x14ac:dyDescent="0.25">
      <c r="A6690" s="131"/>
    </row>
    <row r="6691" spans="1:1" x14ac:dyDescent="0.25">
      <c r="A6691" s="131"/>
    </row>
    <row r="6692" spans="1:1" x14ac:dyDescent="0.25">
      <c r="A6692" s="131"/>
    </row>
    <row r="6693" spans="1:1" x14ac:dyDescent="0.25">
      <c r="A6693" s="131"/>
    </row>
    <row r="6694" spans="1:1" x14ac:dyDescent="0.25">
      <c r="A6694" s="131"/>
    </row>
    <row r="6695" spans="1:1" x14ac:dyDescent="0.25">
      <c r="A6695" s="131"/>
    </row>
    <row r="6696" spans="1:1" x14ac:dyDescent="0.25">
      <c r="A6696" s="131"/>
    </row>
    <row r="6697" spans="1:1" x14ac:dyDescent="0.25">
      <c r="A6697" s="131"/>
    </row>
    <row r="6698" spans="1:1" x14ac:dyDescent="0.25">
      <c r="A6698" s="131"/>
    </row>
    <row r="6699" spans="1:1" x14ac:dyDescent="0.25">
      <c r="A6699" s="131"/>
    </row>
    <row r="6700" spans="1:1" x14ac:dyDescent="0.25">
      <c r="A6700" s="131"/>
    </row>
    <row r="6701" spans="1:1" x14ac:dyDescent="0.25">
      <c r="A6701" s="131"/>
    </row>
    <row r="6702" spans="1:1" x14ac:dyDescent="0.25">
      <c r="A6702" s="131"/>
    </row>
    <row r="6703" spans="1:1" x14ac:dyDescent="0.25">
      <c r="A6703" s="131"/>
    </row>
    <row r="6704" spans="1:1" x14ac:dyDescent="0.25">
      <c r="A6704" s="131"/>
    </row>
    <row r="6705" spans="1:1" x14ac:dyDescent="0.25">
      <c r="A6705" s="131"/>
    </row>
    <row r="6706" spans="1:1" x14ac:dyDescent="0.25">
      <c r="A6706" s="131"/>
    </row>
    <row r="6707" spans="1:1" x14ac:dyDescent="0.25">
      <c r="A6707" s="131"/>
    </row>
    <row r="6708" spans="1:1" x14ac:dyDescent="0.25">
      <c r="A6708" s="131"/>
    </row>
    <row r="6709" spans="1:1" x14ac:dyDescent="0.25">
      <c r="A6709" s="131"/>
    </row>
    <row r="6710" spans="1:1" x14ac:dyDescent="0.25">
      <c r="A6710" s="131"/>
    </row>
    <row r="6711" spans="1:1" x14ac:dyDescent="0.25">
      <c r="A6711" s="131"/>
    </row>
    <row r="6712" spans="1:1" x14ac:dyDescent="0.25">
      <c r="A6712" s="131"/>
    </row>
    <row r="6713" spans="1:1" x14ac:dyDescent="0.25">
      <c r="A6713" s="131"/>
    </row>
    <row r="6714" spans="1:1" x14ac:dyDescent="0.25">
      <c r="A6714" s="131"/>
    </row>
    <row r="6715" spans="1:1" x14ac:dyDescent="0.25">
      <c r="A6715" s="131"/>
    </row>
    <row r="6716" spans="1:1" x14ac:dyDescent="0.25">
      <c r="A6716" s="131"/>
    </row>
    <row r="6717" spans="1:1" x14ac:dyDescent="0.25">
      <c r="A6717" s="131"/>
    </row>
    <row r="6718" spans="1:1" x14ac:dyDescent="0.25">
      <c r="A6718" s="131"/>
    </row>
    <row r="6719" spans="1:1" x14ac:dyDescent="0.25">
      <c r="A6719" s="131"/>
    </row>
    <row r="6720" spans="1:1" x14ac:dyDescent="0.25">
      <c r="A6720" s="131"/>
    </row>
    <row r="6721" spans="1:1" x14ac:dyDescent="0.25">
      <c r="A6721" s="131"/>
    </row>
    <row r="6722" spans="1:1" x14ac:dyDescent="0.25">
      <c r="A6722" s="131"/>
    </row>
    <row r="6723" spans="1:1" x14ac:dyDescent="0.25">
      <c r="A6723" s="131"/>
    </row>
    <row r="6724" spans="1:1" x14ac:dyDescent="0.25">
      <c r="A6724" s="131"/>
    </row>
    <row r="6725" spans="1:1" x14ac:dyDescent="0.25">
      <c r="A6725" s="131"/>
    </row>
    <row r="6726" spans="1:1" x14ac:dyDescent="0.25">
      <c r="A6726" s="131"/>
    </row>
    <row r="6727" spans="1:1" x14ac:dyDescent="0.25">
      <c r="A6727" s="131"/>
    </row>
    <row r="6728" spans="1:1" x14ac:dyDescent="0.25">
      <c r="A6728" s="131"/>
    </row>
    <row r="6729" spans="1:1" x14ac:dyDescent="0.25">
      <c r="A6729" s="131"/>
    </row>
    <row r="6730" spans="1:1" x14ac:dyDescent="0.25">
      <c r="A6730" s="131"/>
    </row>
    <row r="6731" spans="1:1" x14ac:dyDescent="0.25">
      <c r="A6731" s="131"/>
    </row>
    <row r="6732" spans="1:1" x14ac:dyDescent="0.25">
      <c r="A6732" s="131"/>
    </row>
    <row r="6733" spans="1:1" x14ac:dyDescent="0.25">
      <c r="A6733" s="131"/>
    </row>
    <row r="6734" spans="1:1" x14ac:dyDescent="0.25">
      <c r="A6734" s="131"/>
    </row>
    <row r="6735" spans="1:1" x14ac:dyDescent="0.25">
      <c r="A6735" s="131"/>
    </row>
    <row r="6736" spans="1:1" x14ac:dyDescent="0.25">
      <c r="A6736" s="131"/>
    </row>
    <row r="6737" spans="1:1" x14ac:dyDescent="0.25">
      <c r="A6737" s="131"/>
    </row>
    <row r="6738" spans="1:1" x14ac:dyDescent="0.25">
      <c r="A6738" s="131"/>
    </row>
    <row r="6739" spans="1:1" x14ac:dyDescent="0.25">
      <c r="A6739" s="131"/>
    </row>
    <row r="6740" spans="1:1" x14ac:dyDescent="0.25">
      <c r="A6740" s="131"/>
    </row>
    <row r="6741" spans="1:1" x14ac:dyDescent="0.25">
      <c r="A6741" s="131"/>
    </row>
    <row r="6742" spans="1:1" x14ac:dyDescent="0.25">
      <c r="A6742" s="131"/>
    </row>
    <row r="6743" spans="1:1" x14ac:dyDescent="0.25">
      <c r="A6743" s="131"/>
    </row>
    <row r="6744" spans="1:1" x14ac:dyDescent="0.25">
      <c r="A6744" s="131"/>
    </row>
    <row r="6745" spans="1:1" x14ac:dyDescent="0.25">
      <c r="A6745" s="131"/>
    </row>
    <row r="6746" spans="1:1" x14ac:dyDescent="0.25">
      <c r="A6746" s="131"/>
    </row>
    <row r="6747" spans="1:1" x14ac:dyDescent="0.25">
      <c r="A6747" s="131"/>
    </row>
    <row r="6748" spans="1:1" x14ac:dyDescent="0.25">
      <c r="A6748" s="131"/>
    </row>
    <row r="6749" spans="1:1" x14ac:dyDescent="0.25">
      <c r="A6749" s="131"/>
    </row>
    <row r="6750" spans="1:1" x14ac:dyDescent="0.25">
      <c r="A6750" s="131"/>
    </row>
    <row r="6751" spans="1:1" x14ac:dyDescent="0.25">
      <c r="A6751" s="131"/>
    </row>
    <row r="6752" spans="1:1" x14ac:dyDescent="0.25">
      <c r="A6752" s="131"/>
    </row>
    <row r="6753" spans="1:1" x14ac:dyDescent="0.25">
      <c r="A6753" s="131"/>
    </row>
    <row r="6754" spans="1:1" x14ac:dyDescent="0.25">
      <c r="A6754" s="131"/>
    </row>
    <row r="6755" spans="1:1" x14ac:dyDescent="0.25">
      <c r="A6755" s="131"/>
    </row>
    <row r="6756" spans="1:1" x14ac:dyDescent="0.25">
      <c r="A6756" s="131"/>
    </row>
    <row r="6757" spans="1:1" x14ac:dyDescent="0.25">
      <c r="A6757" s="131"/>
    </row>
    <row r="6758" spans="1:1" x14ac:dyDescent="0.25">
      <c r="A6758" s="131"/>
    </row>
    <row r="6759" spans="1:1" x14ac:dyDescent="0.25">
      <c r="A6759" s="131"/>
    </row>
    <row r="6760" spans="1:1" x14ac:dyDescent="0.25">
      <c r="A6760" s="131"/>
    </row>
    <row r="6761" spans="1:1" x14ac:dyDescent="0.25">
      <c r="A6761" s="131"/>
    </row>
    <row r="6762" spans="1:1" x14ac:dyDescent="0.25">
      <c r="A6762" s="131"/>
    </row>
    <row r="6763" spans="1:1" x14ac:dyDescent="0.25">
      <c r="A6763" s="131"/>
    </row>
    <row r="6764" spans="1:1" x14ac:dyDescent="0.25">
      <c r="A6764" s="131"/>
    </row>
    <row r="6765" spans="1:1" x14ac:dyDescent="0.25">
      <c r="A6765" s="131"/>
    </row>
    <row r="6766" spans="1:1" x14ac:dyDescent="0.25">
      <c r="A6766" s="131"/>
    </row>
    <row r="6767" spans="1:1" x14ac:dyDescent="0.25">
      <c r="A6767" s="131"/>
    </row>
    <row r="6768" spans="1:1" x14ac:dyDescent="0.25">
      <c r="A6768" s="131"/>
    </row>
    <row r="6769" spans="1:1" x14ac:dyDescent="0.25">
      <c r="A6769" s="131"/>
    </row>
    <row r="6770" spans="1:1" x14ac:dyDescent="0.25">
      <c r="A6770" s="131"/>
    </row>
    <row r="6771" spans="1:1" x14ac:dyDescent="0.25">
      <c r="A6771" s="131"/>
    </row>
    <row r="6772" spans="1:1" x14ac:dyDescent="0.25">
      <c r="A6772" s="131"/>
    </row>
    <row r="6773" spans="1:1" x14ac:dyDescent="0.25">
      <c r="A6773" s="131"/>
    </row>
    <row r="6774" spans="1:1" x14ac:dyDescent="0.25">
      <c r="A6774" s="131"/>
    </row>
    <row r="6775" spans="1:1" x14ac:dyDescent="0.25">
      <c r="A6775" s="131"/>
    </row>
    <row r="6776" spans="1:1" x14ac:dyDescent="0.25">
      <c r="A6776" s="131"/>
    </row>
    <row r="6777" spans="1:1" x14ac:dyDescent="0.25">
      <c r="A6777" s="131"/>
    </row>
    <row r="6778" spans="1:1" x14ac:dyDescent="0.25">
      <c r="A6778" s="131"/>
    </row>
    <row r="6779" spans="1:1" x14ac:dyDescent="0.25">
      <c r="A6779" s="131"/>
    </row>
    <row r="6780" spans="1:1" x14ac:dyDescent="0.25">
      <c r="A6780" s="131"/>
    </row>
    <row r="6781" spans="1:1" x14ac:dyDescent="0.25">
      <c r="A6781" s="131"/>
    </row>
    <row r="6782" spans="1:1" x14ac:dyDescent="0.25">
      <c r="A6782" s="131"/>
    </row>
    <row r="6783" spans="1:1" x14ac:dyDescent="0.25">
      <c r="A6783" s="131"/>
    </row>
    <row r="6784" spans="1:1" x14ac:dyDescent="0.25">
      <c r="A6784" s="131"/>
    </row>
    <row r="6785" spans="1:1" x14ac:dyDescent="0.25">
      <c r="A6785" s="131"/>
    </row>
    <row r="6786" spans="1:1" x14ac:dyDescent="0.25">
      <c r="A6786" s="131"/>
    </row>
    <row r="6787" spans="1:1" x14ac:dyDescent="0.25">
      <c r="A6787" s="131"/>
    </row>
    <row r="6788" spans="1:1" x14ac:dyDescent="0.25">
      <c r="A6788" s="131"/>
    </row>
    <row r="6789" spans="1:1" x14ac:dyDescent="0.25">
      <c r="A6789" s="131"/>
    </row>
    <row r="6790" spans="1:1" x14ac:dyDescent="0.25">
      <c r="A6790" s="131"/>
    </row>
    <row r="6791" spans="1:1" x14ac:dyDescent="0.25">
      <c r="A6791" s="131"/>
    </row>
    <row r="6792" spans="1:1" x14ac:dyDescent="0.25">
      <c r="A6792" s="131"/>
    </row>
    <row r="6793" spans="1:1" x14ac:dyDescent="0.25">
      <c r="A6793" s="131"/>
    </row>
    <row r="6794" spans="1:1" x14ac:dyDescent="0.25">
      <c r="A6794" s="131"/>
    </row>
    <row r="6795" spans="1:1" x14ac:dyDescent="0.25">
      <c r="A6795" s="131"/>
    </row>
    <row r="6796" spans="1:1" x14ac:dyDescent="0.25">
      <c r="A6796" s="131"/>
    </row>
    <row r="6797" spans="1:1" x14ac:dyDescent="0.25">
      <c r="A6797" s="131"/>
    </row>
    <row r="6798" spans="1:1" x14ac:dyDescent="0.25">
      <c r="A6798" s="131"/>
    </row>
    <row r="6799" spans="1:1" x14ac:dyDescent="0.25">
      <c r="A6799" s="131"/>
    </row>
    <row r="6800" spans="1:1" x14ac:dyDescent="0.25">
      <c r="A6800" s="131"/>
    </row>
    <row r="6801" spans="1:1" x14ac:dyDescent="0.25">
      <c r="A6801" s="131"/>
    </row>
    <row r="6802" spans="1:1" x14ac:dyDescent="0.25">
      <c r="A6802" s="131"/>
    </row>
    <row r="6803" spans="1:1" x14ac:dyDescent="0.25">
      <c r="A6803" s="131"/>
    </row>
    <row r="6804" spans="1:1" x14ac:dyDescent="0.25">
      <c r="A6804" s="131"/>
    </row>
    <row r="6805" spans="1:1" x14ac:dyDescent="0.25">
      <c r="A6805" s="131"/>
    </row>
    <row r="6806" spans="1:1" x14ac:dyDescent="0.25">
      <c r="A6806" s="131"/>
    </row>
    <row r="6807" spans="1:1" x14ac:dyDescent="0.25">
      <c r="A6807" s="131"/>
    </row>
    <row r="6808" spans="1:1" x14ac:dyDescent="0.25">
      <c r="A6808" s="131"/>
    </row>
    <row r="6809" spans="1:1" x14ac:dyDescent="0.25">
      <c r="A6809" s="131"/>
    </row>
    <row r="6810" spans="1:1" x14ac:dyDescent="0.25">
      <c r="A6810" s="131"/>
    </row>
    <row r="6811" spans="1:1" x14ac:dyDescent="0.25">
      <c r="A6811" s="131"/>
    </row>
    <row r="6812" spans="1:1" x14ac:dyDescent="0.25">
      <c r="A6812" s="131"/>
    </row>
    <row r="6813" spans="1:1" x14ac:dyDescent="0.25">
      <c r="A6813" s="131"/>
    </row>
    <row r="6814" spans="1:1" x14ac:dyDescent="0.25">
      <c r="A6814" s="131"/>
    </row>
    <row r="6815" spans="1:1" x14ac:dyDescent="0.25">
      <c r="A6815" s="131"/>
    </row>
    <row r="6816" spans="1:1" x14ac:dyDescent="0.25">
      <c r="A6816" s="131"/>
    </row>
    <row r="6817" spans="1:1" x14ac:dyDescent="0.25">
      <c r="A6817" s="131"/>
    </row>
    <row r="6818" spans="1:1" x14ac:dyDescent="0.25">
      <c r="A6818" s="131"/>
    </row>
    <row r="6819" spans="1:1" x14ac:dyDescent="0.25">
      <c r="A6819" s="131"/>
    </row>
    <row r="6820" spans="1:1" x14ac:dyDescent="0.25">
      <c r="A6820" s="131"/>
    </row>
    <row r="6821" spans="1:1" x14ac:dyDescent="0.25">
      <c r="A6821" s="131"/>
    </row>
    <row r="6822" spans="1:1" x14ac:dyDescent="0.25">
      <c r="A6822" s="131"/>
    </row>
    <row r="6823" spans="1:1" x14ac:dyDescent="0.25">
      <c r="A6823" s="131"/>
    </row>
    <row r="6824" spans="1:1" x14ac:dyDescent="0.25">
      <c r="A6824" s="131"/>
    </row>
    <row r="6825" spans="1:1" x14ac:dyDescent="0.25">
      <c r="A6825" s="131"/>
    </row>
    <row r="6826" spans="1:1" x14ac:dyDescent="0.25">
      <c r="A6826" s="131"/>
    </row>
    <row r="6827" spans="1:1" x14ac:dyDescent="0.25">
      <c r="A6827" s="131"/>
    </row>
    <row r="6828" spans="1:1" x14ac:dyDescent="0.25">
      <c r="A6828" s="131"/>
    </row>
    <row r="6829" spans="1:1" x14ac:dyDescent="0.25">
      <c r="A6829" s="131"/>
    </row>
    <row r="6830" spans="1:1" x14ac:dyDescent="0.25">
      <c r="A6830" s="131"/>
    </row>
    <row r="6831" spans="1:1" x14ac:dyDescent="0.25">
      <c r="A6831" s="131"/>
    </row>
    <row r="6832" spans="1:1" x14ac:dyDescent="0.25">
      <c r="A6832" s="131"/>
    </row>
    <row r="6833" spans="1:1" x14ac:dyDescent="0.25">
      <c r="A6833" s="131"/>
    </row>
    <row r="6834" spans="1:1" x14ac:dyDescent="0.25">
      <c r="A6834" s="131"/>
    </row>
    <row r="6835" spans="1:1" x14ac:dyDescent="0.25">
      <c r="A6835" s="131"/>
    </row>
    <row r="6836" spans="1:1" x14ac:dyDescent="0.25">
      <c r="A6836" s="131"/>
    </row>
    <row r="6837" spans="1:1" x14ac:dyDescent="0.25">
      <c r="A6837" s="131"/>
    </row>
    <row r="6838" spans="1:1" x14ac:dyDescent="0.25">
      <c r="A6838" s="131"/>
    </row>
    <row r="6839" spans="1:1" x14ac:dyDescent="0.25">
      <c r="A6839" s="131"/>
    </row>
    <row r="6840" spans="1:1" x14ac:dyDescent="0.25">
      <c r="A6840" s="131"/>
    </row>
    <row r="6841" spans="1:1" x14ac:dyDescent="0.25">
      <c r="A6841" s="131"/>
    </row>
    <row r="6842" spans="1:1" x14ac:dyDescent="0.25">
      <c r="A6842" s="131"/>
    </row>
    <row r="6843" spans="1:1" x14ac:dyDescent="0.25">
      <c r="A6843" s="131"/>
    </row>
    <row r="6844" spans="1:1" x14ac:dyDescent="0.25">
      <c r="A6844" s="131"/>
    </row>
    <row r="6845" spans="1:1" x14ac:dyDescent="0.25">
      <c r="A6845" s="131"/>
    </row>
    <row r="6846" spans="1:1" x14ac:dyDescent="0.25">
      <c r="A6846" s="131"/>
    </row>
    <row r="6847" spans="1:1" x14ac:dyDescent="0.25">
      <c r="A6847" s="131"/>
    </row>
    <row r="6848" spans="1:1" x14ac:dyDescent="0.25">
      <c r="A6848" s="131"/>
    </row>
    <row r="6849" spans="1:1" x14ac:dyDescent="0.25">
      <c r="A6849" s="131"/>
    </row>
    <row r="6850" spans="1:1" x14ac:dyDescent="0.25">
      <c r="A6850" s="131"/>
    </row>
    <row r="6851" spans="1:1" x14ac:dyDescent="0.25">
      <c r="A6851" s="131"/>
    </row>
    <row r="6852" spans="1:1" x14ac:dyDescent="0.25">
      <c r="A6852" s="131"/>
    </row>
    <row r="6853" spans="1:1" x14ac:dyDescent="0.25">
      <c r="A6853" s="131"/>
    </row>
    <row r="6854" spans="1:1" x14ac:dyDescent="0.25">
      <c r="A6854" s="131"/>
    </row>
    <row r="6855" spans="1:1" x14ac:dyDescent="0.25">
      <c r="A6855" s="131"/>
    </row>
    <row r="6856" spans="1:1" x14ac:dyDescent="0.25">
      <c r="A6856" s="131"/>
    </row>
    <row r="6857" spans="1:1" x14ac:dyDescent="0.25">
      <c r="A6857" s="131"/>
    </row>
    <row r="6858" spans="1:1" x14ac:dyDescent="0.25">
      <c r="A6858" s="131"/>
    </row>
    <row r="6859" spans="1:1" x14ac:dyDescent="0.25">
      <c r="A6859" s="131"/>
    </row>
    <row r="6860" spans="1:1" x14ac:dyDescent="0.25">
      <c r="A6860" s="131"/>
    </row>
    <row r="6861" spans="1:1" x14ac:dyDescent="0.25">
      <c r="A6861" s="131"/>
    </row>
    <row r="6862" spans="1:1" x14ac:dyDescent="0.25">
      <c r="A6862" s="131"/>
    </row>
    <row r="6863" spans="1:1" x14ac:dyDescent="0.25">
      <c r="A6863" s="131"/>
    </row>
    <row r="6864" spans="1:1" x14ac:dyDescent="0.25">
      <c r="A6864" s="131"/>
    </row>
    <row r="6865" spans="1:1" x14ac:dyDescent="0.25">
      <c r="A6865" s="131"/>
    </row>
    <row r="6866" spans="1:1" x14ac:dyDescent="0.25">
      <c r="A6866" s="131"/>
    </row>
    <row r="6867" spans="1:1" x14ac:dyDescent="0.25">
      <c r="A6867" s="131"/>
    </row>
    <row r="6868" spans="1:1" x14ac:dyDescent="0.25">
      <c r="A6868" s="131"/>
    </row>
    <row r="6869" spans="1:1" x14ac:dyDescent="0.25">
      <c r="A6869" s="131"/>
    </row>
    <row r="6870" spans="1:1" x14ac:dyDescent="0.25">
      <c r="A6870" s="131"/>
    </row>
    <row r="6871" spans="1:1" x14ac:dyDescent="0.25">
      <c r="A6871" s="131"/>
    </row>
    <row r="6872" spans="1:1" x14ac:dyDescent="0.25">
      <c r="A6872" s="131"/>
    </row>
    <row r="6873" spans="1:1" x14ac:dyDescent="0.25">
      <c r="A6873" s="131"/>
    </row>
    <row r="6874" spans="1:1" x14ac:dyDescent="0.25">
      <c r="A6874" s="131"/>
    </row>
    <row r="6875" spans="1:1" x14ac:dyDescent="0.25">
      <c r="A6875" s="131"/>
    </row>
    <row r="6876" spans="1:1" x14ac:dyDescent="0.25">
      <c r="A6876" s="131"/>
    </row>
    <row r="6877" spans="1:1" x14ac:dyDescent="0.25">
      <c r="A6877" s="131"/>
    </row>
    <row r="6878" spans="1:1" x14ac:dyDescent="0.25">
      <c r="A6878" s="131"/>
    </row>
    <row r="6879" spans="1:1" x14ac:dyDescent="0.25">
      <c r="A6879" s="131"/>
    </row>
    <row r="6880" spans="1:1" x14ac:dyDescent="0.25">
      <c r="A6880" s="131"/>
    </row>
    <row r="6881" spans="1:1" x14ac:dyDescent="0.25">
      <c r="A6881" s="131"/>
    </row>
    <row r="6882" spans="1:1" x14ac:dyDescent="0.25">
      <c r="A6882" s="131"/>
    </row>
    <row r="6883" spans="1:1" x14ac:dyDescent="0.25">
      <c r="A6883" s="131"/>
    </row>
    <row r="6884" spans="1:1" x14ac:dyDescent="0.25">
      <c r="A6884" s="131"/>
    </row>
    <row r="6885" spans="1:1" x14ac:dyDescent="0.25">
      <c r="A6885" s="131"/>
    </row>
    <row r="6886" spans="1:1" x14ac:dyDescent="0.25">
      <c r="A6886" s="131"/>
    </row>
    <row r="6887" spans="1:1" x14ac:dyDescent="0.25">
      <c r="A6887" s="131"/>
    </row>
    <row r="6888" spans="1:1" x14ac:dyDescent="0.25">
      <c r="A6888" s="131"/>
    </row>
    <row r="6889" spans="1:1" x14ac:dyDescent="0.25">
      <c r="A6889" s="131"/>
    </row>
    <row r="6890" spans="1:1" x14ac:dyDescent="0.25">
      <c r="A6890" s="131"/>
    </row>
    <row r="6891" spans="1:1" x14ac:dyDescent="0.25">
      <c r="A6891" s="131"/>
    </row>
    <row r="6892" spans="1:1" x14ac:dyDescent="0.25">
      <c r="A6892" s="131"/>
    </row>
    <row r="6893" spans="1:1" x14ac:dyDescent="0.25">
      <c r="A6893" s="131"/>
    </row>
    <row r="6894" spans="1:1" x14ac:dyDescent="0.25">
      <c r="A6894" s="131"/>
    </row>
    <row r="6895" spans="1:1" x14ac:dyDescent="0.25">
      <c r="A6895" s="131"/>
    </row>
    <row r="6896" spans="1:1" x14ac:dyDescent="0.25">
      <c r="A6896" s="131"/>
    </row>
    <row r="6897" spans="1:1" x14ac:dyDescent="0.25">
      <c r="A6897" s="131"/>
    </row>
    <row r="6898" spans="1:1" x14ac:dyDescent="0.25">
      <c r="A6898" s="131"/>
    </row>
    <row r="6899" spans="1:1" x14ac:dyDescent="0.25">
      <c r="A6899" s="131"/>
    </row>
    <row r="6900" spans="1:1" x14ac:dyDescent="0.25">
      <c r="A6900" s="131"/>
    </row>
    <row r="6901" spans="1:1" x14ac:dyDescent="0.25">
      <c r="A6901" s="131"/>
    </row>
    <row r="6902" spans="1:1" x14ac:dyDescent="0.25">
      <c r="A6902" s="131"/>
    </row>
    <row r="6903" spans="1:1" x14ac:dyDescent="0.25">
      <c r="A6903" s="131"/>
    </row>
    <row r="6904" spans="1:1" x14ac:dyDescent="0.25">
      <c r="A6904" s="131"/>
    </row>
    <row r="6905" spans="1:1" x14ac:dyDescent="0.25">
      <c r="A6905" s="131"/>
    </row>
    <row r="6906" spans="1:1" x14ac:dyDescent="0.25">
      <c r="A6906" s="131"/>
    </row>
    <row r="6907" spans="1:1" x14ac:dyDescent="0.25">
      <c r="A6907" s="131"/>
    </row>
    <row r="6908" spans="1:1" x14ac:dyDescent="0.25">
      <c r="A6908" s="131"/>
    </row>
    <row r="6909" spans="1:1" x14ac:dyDescent="0.25">
      <c r="A6909" s="131"/>
    </row>
    <row r="6910" spans="1:1" x14ac:dyDescent="0.25">
      <c r="A6910" s="131"/>
    </row>
    <row r="6911" spans="1:1" x14ac:dyDescent="0.25">
      <c r="A6911" s="131"/>
    </row>
    <row r="6912" spans="1:1" x14ac:dyDescent="0.25">
      <c r="A6912" s="131"/>
    </row>
    <row r="6913" spans="1:1" x14ac:dyDescent="0.25">
      <c r="A6913" s="131"/>
    </row>
    <row r="6914" spans="1:1" x14ac:dyDescent="0.25">
      <c r="A6914" s="131"/>
    </row>
    <row r="6915" spans="1:1" x14ac:dyDescent="0.25">
      <c r="A6915" s="131"/>
    </row>
    <row r="6916" spans="1:1" x14ac:dyDescent="0.25">
      <c r="A6916" s="131"/>
    </row>
    <row r="6917" spans="1:1" x14ac:dyDescent="0.25">
      <c r="A6917" s="131"/>
    </row>
    <row r="6918" spans="1:1" x14ac:dyDescent="0.25">
      <c r="A6918" s="131"/>
    </row>
    <row r="6919" spans="1:1" x14ac:dyDescent="0.25">
      <c r="A6919" s="131"/>
    </row>
    <row r="6920" spans="1:1" x14ac:dyDescent="0.25">
      <c r="A6920" s="131"/>
    </row>
    <row r="6921" spans="1:1" x14ac:dyDescent="0.25">
      <c r="A6921" s="131"/>
    </row>
    <row r="6922" spans="1:1" x14ac:dyDescent="0.25">
      <c r="A6922" s="131"/>
    </row>
    <row r="6923" spans="1:1" x14ac:dyDescent="0.25">
      <c r="A6923" s="131"/>
    </row>
    <row r="6924" spans="1:1" x14ac:dyDescent="0.25">
      <c r="A6924" s="131"/>
    </row>
    <row r="6925" spans="1:1" x14ac:dyDescent="0.25">
      <c r="A6925" s="131"/>
    </row>
    <row r="6926" spans="1:1" x14ac:dyDescent="0.25">
      <c r="A6926" s="131"/>
    </row>
    <row r="6927" spans="1:1" x14ac:dyDescent="0.25">
      <c r="A6927" s="131"/>
    </row>
    <row r="6928" spans="1:1" x14ac:dyDescent="0.25">
      <c r="A6928" s="131"/>
    </row>
    <row r="6929" spans="1:1" x14ac:dyDescent="0.25">
      <c r="A6929" s="131"/>
    </row>
    <row r="6930" spans="1:1" x14ac:dyDescent="0.25">
      <c r="A6930" s="131"/>
    </row>
    <row r="6931" spans="1:1" x14ac:dyDescent="0.25">
      <c r="A6931" s="131"/>
    </row>
    <row r="6932" spans="1:1" x14ac:dyDescent="0.25">
      <c r="A6932" s="131"/>
    </row>
    <row r="6933" spans="1:1" x14ac:dyDescent="0.25">
      <c r="A6933" s="131"/>
    </row>
    <row r="6934" spans="1:1" x14ac:dyDescent="0.25">
      <c r="A6934" s="131"/>
    </row>
    <row r="6935" spans="1:1" x14ac:dyDescent="0.25">
      <c r="A6935" s="131"/>
    </row>
    <row r="6936" spans="1:1" x14ac:dyDescent="0.25">
      <c r="A6936" s="131"/>
    </row>
    <row r="6937" spans="1:1" x14ac:dyDescent="0.25">
      <c r="A6937" s="131"/>
    </row>
    <row r="6938" spans="1:1" x14ac:dyDescent="0.25">
      <c r="A6938" s="131"/>
    </row>
    <row r="6939" spans="1:1" x14ac:dyDescent="0.25">
      <c r="A6939" s="131"/>
    </row>
    <row r="6940" spans="1:1" x14ac:dyDescent="0.25">
      <c r="A6940" s="131"/>
    </row>
    <row r="6941" spans="1:1" x14ac:dyDescent="0.25">
      <c r="A6941" s="131"/>
    </row>
    <row r="6942" spans="1:1" x14ac:dyDescent="0.25">
      <c r="A6942" s="131"/>
    </row>
    <row r="6943" spans="1:1" x14ac:dyDescent="0.25">
      <c r="A6943" s="131"/>
    </row>
    <row r="6944" spans="1:1" x14ac:dyDescent="0.25">
      <c r="A6944" s="131"/>
    </row>
    <row r="6945" spans="1:1" x14ac:dyDescent="0.25">
      <c r="A6945" s="131"/>
    </row>
    <row r="6946" spans="1:1" x14ac:dyDescent="0.25">
      <c r="A6946" s="131"/>
    </row>
    <row r="6947" spans="1:1" x14ac:dyDescent="0.25">
      <c r="A6947" s="131"/>
    </row>
    <row r="6948" spans="1:1" x14ac:dyDescent="0.25">
      <c r="A6948" s="131"/>
    </row>
    <row r="6949" spans="1:1" x14ac:dyDescent="0.25">
      <c r="A6949" s="131"/>
    </row>
    <row r="6950" spans="1:1" x14ac:dyDescent="0.25">
      <c r="A6950" s="131"/>
    </row>
    <row r="6951" spans="1:1" x14ac:dyDescent="0.25">
      <c r="A6951" s="131"/>
    </row>
    <row r="6952" spans="1:1" x14ac:dyDescent="0.25">
      <c r="A6952" s="131"/>
    </row>
    <row r="6953" spans="1:1" x14ac:dyDescent="0.25">
      <c r="A6953" s="131"/>
    </row>
    <row r="6954" spans="1:1" x14ac:dyDescent="0.25">
      <c r="A6954" s="131"/>
    </row>
    <row r="6955" spans="1:1" x14ac:dyDescent="0.25">
      <c r="A6955" s="131"/>
    </row>
    <row r="6956" spans="1:1" x14ac:dyDescent="0.25">
      <c r="A6956" s="131"/>
    </row>
    <row r="6957" spans="1:1" x14ac:dyDescent="0.25">
      <c r="A6957" s="131"/>
    </row>
    <row r="6958" spans="1:1" x14ac:dyDescent="0.25">
      <c r="A6958" s="131"/>
    </row>
    <row r="6959" spans="1:1" x14ac:dyDescent="0.25">
      <c r="A6959" s="131"/>
    </row>
    <row r="6960" spans="1:1" x14ac:dyDescent="0.25">
      <c r="A6960" s="131"/>
    </row>
    <row r="6961" spans="1:1" x14ac:dyDescent="0.25">
      <c r="A6961" s="131"/>
    </row>
    <row r="6962" spans="1:1" x14ac:dyDescent="0.25">
      <c r="A6962" s="131"/>
    </row>
    <row r="6963" spans="1:1" x14ac:dyDescent="0.25">
      <c r="A6963" s="131"/>
    </row>
    <row r="6964" spans="1:1" x14ac:dyDescent="0.25">
      <c r="A6964" s="131"/>
    </row>
    <row r="6965" spans="1:1" x14ac:dyDescent="0.25">
      <c r="A6965" s="131"/>
    </row>
    <row r="6966" spans="1:1" x14ac:dyDescent="0.25">
      <c r="A6966" s="131"/>
    </row>
    <row r="6967" spans="1:1" x14ac:dyDescent="0.25">
      <c r="A6967" s="131"/>
    </row>
    <row r="6968" spans="1:1" x14ac:dyDescent="0.25">
      <c r="A6968" s="131"/>
    </row>
    <row r="6969" spans="1:1" x14ac:dyDescent="0.25">
      <c r="A6969" s="131"/>
    </row>
    <row r="6970" spans="1:1" x14ac:dyDescent="0.25">
      <c r="A6970" s="131"/>
    </row>
    <row r="6971" spans="1:1" x14ac:dyDescent="0.25">
      <c r="A6971" s="131"/>
    </row>
    <row r="6972" spans="1:1" x14ac:dyDescent="0.25">
      <c r="A6972" s="131"/>
    </row>
    <row r="6973" spans="1:1" x14ac:dyDescent="0.25">
      <c r="A6973" s="131"/>
    </row>
    <row r="6974" spans="1:1" x14ac:dyDescent="0.25">
      <c r="A6974" s="131"/>
    </row>
    <row r="6975" spans="1:1" x14ac:dyDescent="0.25">
      <c r="A6975" s="131"/>
    </row>
    <row r="6976" spans="1:1" x14ac:dyDescent="0.25">
      <c r="A6976" s="131"/>
    </row>
    <row r="6977" spans="1:1" x14ac:dyDescent="0.25">
      <c r="A6977" s="131"/>
    </row>
    <row r="6978" spans="1:1" x14ac:dyDescent="0.25">
      <c r="A6978" s="131"/>
    </row>
    <row r="6979" spans="1:1" x14ac:dyDescent="0.25">
      <c r="A6979" s="131"/>
    </row>
    <row r="6980" spans="1:1" x14ac:dyDescent="0.25">
      <c r="A6980" s="131"/>
    </row>
    <row r="6981" spans="1:1" x14ac:dyDescent="0.25">
      <c r="A6981" s="131"/>
    </row>
    <row r="6982" spans="1:1" x14ac:dyDescent="0.25">
      <c r="A6982" s="131"/>
    </row>
    <row r="6983" spans="1:1" x14ac:dyDescent="0.25">
      <c r="A6983" s="131"/>
    </row>
    <row r="6984" spans="1:1" x14ac:dyDescent="0.25">
      <c r="A6984" s="131"/>
    </row>
    <row r="6985" spans="1:1" x14ac:dyDescent="0.25">
      <c r="A6985" s="131"/>
    </row>
    <row r="6986" spans="1:1" x14ac:dyDescent="0.25">
      <c r="A6986" s="131"/>
    </row>
    <row r="6987" spans="1:1" x14ac:dyDescent="0.25">
      <c r="A6987" s="131"/>
    </row>
    <row r="6988" spans="1:1" x14ac:dyDescent="0.25">
      <c r="A6988" s="131"/>
    </row>
    <row r="6989" spans="1:1" x14ac:dyDescent="0.25">
      <c r="A6989" s="131"/>
    </row>
    <row r="6990" spans="1:1" x14ac:dyDescent="0.25">
      <c r="A6990" s="131"/>
    </row>
    <row r="6991" spans="1:1" x14ac:dyDescent="0.25">
      <c r="A6991" s="131"/>
    </row>
    <row r="6992" spans="1:1" x14ac:dyDescent="0.25">
      <c r="A6992" s="131"/>
    </row>
    <row r="6993" spans="1:1" x14ac:dyDescent="0.25">
      <c r="A6993" s="131"/>
    </row>
    <row r="6994" spans="1:1" x14ac:dyDescent="0.25">
      <c r="A6994" s="131"/>
    </row>
    <row r="6995" spans="1:1" x14ac:dyDescent="0.25">
      <c r="A6995" s="131"/>
    </row>
    <row r="6996" spans="1:1" x14ac:dyDescent="0.25">
      <c r="A6996" s="131"/>
    </row>
    <row r="6997" spans="1:1" x14ac:dyDescent="0.25">
      <c r="A6997" s="131"/>
    </row>
    <row r="6998" spans="1:1" x14ac:dyDescent="0.25">
      <c r="A6998" s="131"/>
    </row>
    <row r="6999" spans="1:1" x14ac:dyDescent="0.25">
      <c r="A6999" s="131"/>
    </row>
    <row r="7000" spans="1:1" x14ac:dyDescent="0.25">
      <c r="A7000" s="131"/>
    </row>
    <row r="7001" spans="1:1" x14ac:dyDescent="0.25">
      <c r="A7001" s="131"/>
    </row>
    <row r="7002" spans="1:1" x14ac:dyDescent="0.25">
      <c r="A7002" s="131"/>
    </row>
    <row r="7003" spans="1:1" x14ac:dyDescent="0.25">
      <c r="A7003" s="131"/>
    </row>
    <row r="7004" spans="1:1" x14ac:dyDescent="0.25">
      <c r="A7004" s="131"/>
    </row>
    <row r="7005" spans="1:1" x14ac:dyDescent="0.25">
      <c r="A7005" s="131"/>
    </row>
    <row r="7006" spans="1:1" x14ac:dyDescent="0.25">
      <c r="A7006" s="131"/>
    </row>
    <row r="7007" spans="1:1" x14ac:dyDescent="0.25">
      <c r="A7007" s="131"/>
    </row>
    <row r="7008" spans="1:1" x14ac:dyDescent="0.25">
      <c r="A7008" s="131"/>
    </row>
    <row r="7009" spans="1:1" x14ac:dyDescent="0.25">
      <c r="A7009" s="131"/>
    </row>
    <row r="7010" spans="1:1" x14ac:dyDescent="0.25">
      <c r="A7010" s="131"/>
    </row>
    <row r="7011" spans="1:1" x14ac:dyDescent="0.25">
      <c r="A7011" s="131"/>
    </row>
    <row r="7012" spans="1:1" x14ac:dyDescent="0.25">
      <c r="A7012" s="131"/>
    </row>
    <row r="7013" spans="1:1" x14ac:dyDescent="0.25">
      <c r="A7013" s="131"/>
    </row>
    <row r="7014" spans="1:1" x14ac:dyDescent="0.25">
      <c r="A7014" s="131"/>
    </row>
    <row r="7015" spans="1:1" x14ac:dyDescent="0.25">
      <c r="A7015" s="131"/>
    </row>
    <row r="7016" spans="1:1" x14ac:dyDescent="0.25">
      <c r="A7016" s="131"/>
    </row>
    <row r="7017" spans="1:1" x14ac:dyDescent="0.25">
      <c r="A7017" s="131"/>
    </row>
    <row r="7018" spans="1:1" x14ac:dyDescent="0.25">
      <c r="A7018" s="131"/>
    </row>
    <row r="7019" spans="1:1" x14ac:dyDescent="0.25">
      <c r="A7019" s="131"/>
    </row>
    <row r="7020" spans="1:1" x14ac:dyDescent="0.25">
      <c r="A7020" s="131"/>
    </row>
    <row r="7021" spans="1:1" x14ac:dyDescent="0.25">
      <c r="A7021" s="131"/>
    </row>
    <row r="7022" spans="1:1" x14ac:dyDescent="0.25">
      <c r="A7022" s="131"/>
    </row>
    <row r="7023" spans="1:1" x14ac:dyDescent="0.25">
      <c r="A7023" s="131"/>
    </row>
    <row r="7024" spans="1:1" x14ac:dyDescent="0.25">
      <c r="A7024" s="131"/>
    </row>
    <row r="7025" spans="1:1" x14ac:dyDescent="0.25">
      <c r="A7025" s="131"/>
    </row>
    <row r="7026" spans="1:1" x14ac:dyDescent="0.25">
      <c r="A7026" s="131"/>
    </row>
    <row r="7027" spans="1:1" x14ac:dyDescent="0.25">
      <c r="A7027" s="131"/>
    </row>
    <row r="7028" spans="1:1" x14ac:dyDescent="0.25">
      <c r="A7028" s="131"/>
    </row>
    <row r="7029" spans="1:1" x14ac:dyDescent="0.25">
      <c r="A7029" s="131"/>
    </row>
    <row r="7030" spans="1:1" x14ac:dyDescent="0.25">
      <c r="A7030" s="131"/>
    </row>
    <row r="7031" spans="1:1" x14ac:dyDescent="0.25">
      <c r="A7031" s="131"/>
    </row>
    <row r="7032" spans="1:1" x14ac:dyDescent="0.25">
      <c r="A7032" s="131"/>
    </row>
    <row r="7033" spans="1:1" x14ac:dyDescent="0.25">
      <c r="A7033" s="131"/>
    </row>
    <row r="7034" spans="1:1" x14ac:dyDescent="0.25">
      <c r="A7034" s="131"/>
    </row>
    <row r="7035" spans="1:1" x14ac:dyDescent="0.25">
      <c r="A7035" s="131"/>
    </row>
    <row r="7036" spans="1:1" x14ac:dyDescent="0.25">
      <c r="A7036" s="131"/>
    </row>
    <row r="7037" spans="1:1" x14ac:dyDescent="0.25">
      <c r="A7037" s="131"/>
    </row>
    <row r="7038" spans="1:1" x14ac:dyDescent="0.25">
      <c r="A7038" s="131"/>
    </row>
    <row r="7039" spans="1:1" x14ac:dyDescent="0.25">
      <c r="A7039" s="131"/>
    </row>
    <row r="7040" spans="1:1" x14ac:dyDescent="0.25">
      <c r="A7040" s="131"/>
    </row>
    <row r="7041" spans="1:1" x14ac:dyDescent="0.25">
      <c r="A7041" s="131"/>
    </row>
    <row r="7042" spans="1:1" x14ac:dyDescent="0.25">
      <c r="A7042" s="131"/>
    </row>
    <row r="7043" spans="1:1" x14ac:dyDescent="0.25">
      <c r="A7043" s="131"/>
    </row>
    <row r="7044" spans="1:1" x14ac:dyDescent="0.25">
      <c r="A7044" s="131"/>
    </row>
    <row r="7045" spans="1:1" x14ac:dyDescent="0.25">
      <c r="A7045" s="131"/>
    </row>
    <row r="7046" spans="1:1" x14ac:dyDescent="0.25">
      <c r="A7046" s="131"/>
    </row>
    <row r="7047" spans="1:1" x14ac:dyDescent="0.25">
      <c r="A7047" s="131"/>
    </row>
    <row r="7048" spans="1:1" x14ac:dyDescent="0.25">
      <c r="A7048" s="131"/>
    </row>
    <row r="7049" spans="1:1" x14ac:dyDescent="0.25">
      <c r="A7049" s="131"/>
    </row>
    <row r="7050" spans="1:1" x14ac:dyDescent="0.25">
      <c r="A7050" s="131"/>
    </row>
    <row r="7051" spans="1:1" x14ac:dyDescent="0.25">
      <c r="A7051" s="131"/>
    </row>
    <row r="7052" spans="1:1" x14ac:dyDescent="0.25">
      <c r="A7052" s="131"/>
    </row>
    <row r="7053" spans="1:1" x14ac:dyDescent="0.25">
      <c r="A7053" s="131"/>
    </row>
    <row r="7054" spans="1:1" x14ac:dyDescent="0.25">
      <c r="A7054" s="131"/>
    </row>
    <row r="7055" spans="1:1" x14ac:dyDescent="0.25">
      <c r="A7055" s="131"/>
    </row>
    <row r="7056" spans="1:1" x14ac:dyDescent="0.25">
      <c r="A7056" s="131"/>
    </row>
    <row r="7057" spans="1:1" x14ac:dyDescent="0.25">
      <c r="A7057" s="131"/>
    </row>
    <row r="7058" spans="1:1" x14ac:dyDescent="0.25">
      <c r="A7058" s="131"/>
    </row>
    <row r="7059" spans="1:1" x14ac:dyDescent="0.25">
      <c r="A7059" s="131"/>
    </row>
    <row r="7060" spans="1:1" x14ac:dyDescent="0.25">
      <c r="A7060" s="131"/>
    </row>
    <row r="7061" spans="1:1" x14ac:dyDescent="0.25">
      <c r="A7061" s="131"/>
    </row>
    <row r="7062" spans="1:1" x14ac:dyDescent="0.25">
      <c r="A7062" s="131"/>
    </row>
    <row r="7063" spans="1:1" x14ac:dyDescent="0.25">
      <c r="A7063" s="131"/>
    </row>
    <row r="7064" spans="1:1" x14ac:dyDescent="0.25">
      <c r="A7064" s="131"/>
    </row>
    <row r="7065" spans="1:1" x14ac:dyDescent="0.25">
      <c r="A7065" s="131"/>
    </row>
    <row r="7066" spans="1:1" x14ac:dyDescent="0.25">
      <c r="A7066" s="131"/>
    </row>
    <row r="7067" spans="1:1" x14ac:dyDescent="0.25">
      <c r="A7067" s="131"/>
    </row>
    <row r="7068" spans="1:1" x14ac:dyDescent="0.25">
      <c r="A7068" s="131"/>
    </row>
    <row r="7069" spans="1:1" x14ac:dyDescent="0.25">
      <c r="A7069" s="131"/>
    </row>
    <row r="7070" spans="1:1" x14ac:dyDescent="0.25">
      <c r="A7070" s="131"/>
    </row>
    <row r="7071" spans="1:1" x14ac:dyDescent="0.25">
      <c r="A7071" s="131"/>
    </row>
    <row r="7072" spans="1:1" x14ac:dyDescent="0.25">
      <c r="A7072" s="131"/>
    </row>
    <row r="7073" spans="1:1" x14ac:dyDescent="0.25">
      <c r="A7073" s="131"/>
    </row>
    <row r="7074" spans="1:1" x14ac:dyDescent="0.25">
      <c r="A7074" s="131"/>
    </row>
    <row r="7075" spans="1:1" x14ac:dyDescent="0.25">
      <c r="A7075" s="131"/>
    </row>
    <row r="7076" spans="1:1" x14ac:dyDescent="0.25">
      <c r="A7076" s="131"/>
    </row>
    <row r="7077" spans="1:1" x14ac:dyDescent="0.25">
      <c r="A7077" s="131"/>
    </row>
    <row r="7078" spans="1:1" x14ac:dyDescent="0.25">
      <c r="A7078" s="131"/>
    </row>
    <row r="7079" spans="1:1" x14ac:dyDescent="0.25">
      <c r="A7079" s="131"/>
    </row>
    <row r="7080" spans="1:1" x14ac:dyDescent="0.25">
      <c r="A7080" s="131"/>
    </row>
    <row r="7081" spans="1:1" x14ac:dyDescent="0.25">
      <c r="A7081" s="131"/>
    </row>
    <row r="7082" spans="1:1" x14ac:dyDescent="0.25">
      <c r="A7082" s="131"/>
    </row>
    <row r="7083" spans="1:1" x14ac:dyDescent="0.25">
      <c r="A7083" s="131"/>
    </row>
    <row r="7084" spans="1:1" x14ac:dyDescent="0.25">
      <c r="A7084" s="131"/>
    </row>
    <row r="7085" spans="1:1" x14ac:dyDescent="0.25">
      <c r="A7085" s="131"/>
    </row>
    <row r="7086" spans="1:1" x14ac:dyDescent="0.25">
      <c r="A7086" s="131"/>
    </row>
    <row r="7087" spans="1:1" x14ac:dyDescent="0.25">
      <c r="A7087" s="131"/>
    </row>
    <row r="7088" spans="1:1" x14ac:dyDescent="0.25">
      <c r="A7088" s="131"/>
    </row>
    <row r="7089" spans="1:1" x14ac:dyDescent="0.25">
      <c r="A7089" s="131"/>
    </row>
    <row r="7090" spans="1:1" x14ac:dyDescent="0.25">
      <c r="A7090" s="131"/>
    </row>
    <row r="7091" spans="1:1" x14ac:dyDescent="0.25">
      <c r="A7091" s="131"/>
    </row>
    <row r="7092" spans="1:1" x14ac:dyDescent="0.25">
      <c r="A7092" s="131"/>
    </row>
    <row r="7093" spans="1:1" x14ac:dyDescent="0.25">
      <c r="A7093" s="131"/>
    </row>
    <row r="7094" spans="1:1" x14ac:dyDescent="0.25">
      <c r="A7094" s="131"/>
    </row>
    <row r="7095" spans="1:1" x14ac:dyDescent="0.25">
      <c r="A7095" s="131"/>
    </row>
    <row r="7096" spans="1:1" x14ac:dyDescent="0.25">
      <c r="A7096" s="131"/>
    </row>
    <row r="7097" spans="1:1" x14ac:dyDescent="0.25">
      <c r="A7097" s="131"/>
    </row>
    <row r="7098" spans="1:1" x14ac:dyDescent="0.25">
      <c r="A7098" s="131"/>
    </row>
    <row r="7099" spans="1:1" x14ac:dyDescent="0.25">
      <c r="A7099" s="131"/>
    </row>
    <row r="7100" spans="1:1" x14ac:dyDescent="0.25">
      <c r="A7100" s="131"/>
    </row>
    <row r="7101" spans="1:1" x14ac:dyDescent="0.25">
      <c r="A7101" s="131"/>
    </row>
    <row r="7102" spans="1:1" x14ac:dyDescent="0.25">
      <c r="A7102" s="131"/>
    </row>
    <row r="7103" spans="1:1" x14ac:dyDescent="0.25">
      <c r="A7103" s="131"/>
    </row>
    <row r="7104" spans="1:1" x14ac:dyDescent="0.25">
      <c r="A7104" s="131"/>
    </row>
    <row r="7105" spans="1:1" x14ac:dyDescent="0.25">
      <c r="A7105" s="131"/>
    </row>
    <row r="7106" spans="1:1" x14ac:dyDescent="0.25">
      <c r="A7106" s="131"/>
    </row>
    <row r="7107" spans="1:1" x14ac:dyDescent="0.25">
      <c r="A7107" s="131"/>
    </row>
    <row r="7108" spans="1:1" x14ac:dyDescent="0.25">
      <c r="A7108" s="131"/>
    </row>
    <row r="7109" spans="1:1" x14ac:dyDescent="0.25">
      <c r="A7109" s="131"/>
    </row>
    <row r="7110" spans="1:1" x14ac:dyDescent="0.25">
      <c r="A7110" s="131"/>
    </row>
    <row r="7111" spans="1:1" x14ac:dyDescent="0.25">
      <c r="A7111" s="131"/>
    </row>
    <row r="7112" spans="1:1" x14ac:dyDescent="0.25">
      <c r="A7112" s="131"/>
    </row>
    <row r="7113" spans="1:1" x14ac:dyDescent="0.25">
      <c r="A7113" s="131"/>
    </row>
    <row r="7114" spans="1:1" x14ac:dyDescent="0.25">
      <c r="A7114" s="131"/>
    </row>
    <row r="7115" spans="1:1" x14ac:dyDescent="0.25">
      <c r="A7115" s="131"/>
    </row>
    <row r="7116" spans="1:1" x14ac:dyDescent="0.25">
      <c r="A7116" s="131"/>
    </row>
    <row r="7117" spans="1:1" x14ac:dyDescent="0.25">
      <c r="A7117" s="131"/>
    </row>
    <row r="7118" spans="1:1" x14ac:dyDescent="0.25">
      <c r="A7118" s="131"/>
    </row>
    <row r="7119" spans="1:1" x14ac:dyDescent="0.25">
      <c r="A7119" s="131"/>
    </row>
    <row r="7120" spans="1:1" x14ac:dyDescent="0.25">
      <c r="A7120" s="131"/>
    </row>
    <row r="7121" spans="1:1" x14ac:dyDescent="0.25">
      <c r="A7121" s="131"/>
    </row>
    <row r="7122" spans="1:1" x14ac:dyDescent="0.25">
      <c r="A7122" s="131"/>
    </row>
    <row r="7123" spans="1:1" x14ac:dyDescent="0.25">
      <c r="A7123" s="131"/>
    </row>
    <row r="7124" spans="1:1" x14ac:dyDescent="0.25">
      <c r="A7124" s="131"/>
    </row>
    <row r="7125" spans="1:1" x14ac:dyDescent="0.25">
      <c r="A7125" s="131"/>
    </row>
    <row r="7126" spans="1:1" x14ac:dyDescent="0.25">
      <c r="A7126" s="131"/>
    </row>
    <row r="7127" spans="1:1" x14ac:dyDescent="0.25">
      <c r="A7127" s="131"/>
    </row>
    <row r="7128" spans="1:1" x14ac:dyDescent="0.25">
      <c r="A7128" s="131"/>
    </row>
    <row r="7129" spans="1:1" x14ac:dyDescent="0.25">
      <c r="A7129" s="131"/>
    </row>
    <row r="7130" spans="1:1" x14ac:dyDescent="0.25">
      <c r="A7130" s="131"/>
    </row>
    <row r="7131" spans="1:1" x14ac:dyDescent="0.25">
      <c r="A7131" s="131"/>
    </row>
    <row r="7132" spans="1:1" x14ac:dyDescent="0.25">
      <c r="A7132" s="131"/>
    </row>
    <row r="7133" spans="1:1" x14ac:dyDescent="0.25">
      <c r="A7133" s="131"/>
    </row>
    <row r="7134" spans="1:1" x14ac:dyDescent="0.25">
      <c r="A7134" s="131"/>
    </row>
    <row r="7135" spans="1:1" x14ac:dyDescent="0.25">
      <c r="A7135" s="131"/>
    </row>
    <row r="7136" spans="1:1" x14ac:dyDescent="0.25">
      <c r="A7136" s="131"/>
    </row>
    <row r="7137" spans="1:1" x14ac:dyDescent="0.25">
      <c r="A7137" s="131"/>
    </row>
    <row r="7138" spans="1:1" x14ac:dyDescent="0.25">
      <c r="A7138" s="131"/>
    </row>
    <row r="7139" spans="1:1" x14ac:dyDescent="0.25">
      <c r="A7139" s="131"/>
    </row>
    <row r="7140" spans="1:1" x14ac:dyDescent="0.25">
      <c r="A7140" s="131"/>
    </row>
    <row r="7141" spans="1:1" x14ac:dyDescent="0.25">
      <c r="A7141" s="131"/>
    </row>
    <row r="7142" spans="1:1" x14ac:dyDescent="0.25">
      <c r="A7142" s="131"/>
    </row>
    <row r="7143" spans="1:1" x14ac:dyDescent="0.25">
      <c r="A7143" s="131"/>
    </row>
    <row r="7144" spans="1:1" x14ac:dyDescent="0.25">
      <c r="A7144" s="131"/>
    </row>
    <row r="7145" spans="1:1" x14ac:dyDescent="0.25">
      <c r="A7145" s="131"/>
    </row>
    <row r="7146" spans="1:1" x14ac:dyDescent="0.25">
      <c r="A7146" s="131"/>
    </row>
    <row r="7147" spans="1:1" x14ac:dyDescent="0.25">
      <c r="A7147" s="131"/>
    </row>
    <row r="7148" spans="1:1" x14ac:dyDescent="0.25">
      <c r="A7148" s="131"/>
    </row>
    <row r="7149" spans="1:1" x14ac:dyDescent="0.25">
      <c r="A7149" s="131"/>
    </row>
    <row r="7150" spans="1:1" x14ac:dyDescent="0.25">
      <c r="A7150" s="131"/>
    </row>
    <row r="7151" spans="1:1" x14ac:dyDescent="0.25">
      <c r="A7151" s="131"/>
    </row>
    <row r="7152" spans="1:1" x14ac:dyDescent="0.25">
      <c r="A7152" s="131"/>
    </row>
    <row r="7153" spans="1:1" x14ac:dyDescent="0.25">
      <c r="A7153" s="131"/>
    </row>
    <row r="7154" spans="1:1" x14ac:dyDescent="0.25">
      <c r="A7154" s="131"/>
    </row>
    <row r="7155" spans="1:1" x14ac:dyDescent="0.25">
      <c r="A7155" s="131"/>
    </row>
    <row r="7156" spans="1:1" x14ac:dyDescent="0.25">
      <c r="A7156" s="131"/>
    </row>
    <row r="7157" spans="1:1" x14ac:dyDescent="0.25">
      <c r="A7157" s="131"/>
    </row>
    <row r="7158" spans="1:1" x14ac:dyDescent="0.25">
      <c r="A7158" s="131"/>
    </row>
    <row r="7159" spans="1:1" x14ac:dyDescent="0.25">
      <c r="A7159" s="131"/>
    </row>
    <row r="7160" spans="1:1" x14ac:dyDescent="0.25">
      <c r="A7160" s="131"/>
    </row>
    <row r="7161" spans="1:1" x14ac:dyDescent="0.25">
      <c r="A7161" s="131"/>
    </row>
    <row r="7162" spans="1:1" x14ac:dyDescent="0.25">
      <c r="A7162" s="131"/>
    </row>
    <row r="7163" spans="1:1" x14ac:dyDescent="0.25">
      <c r="A7163" s="131"/>
    </row>
    <row r="7164" spans="1:1" x14ac:dyDescent="0.25">
      <c r="A7164" s="131"/>
    </row>
    <row r="7165" spans="1:1" x14ac:dyDescent="0.25">
      <c r="A7165" s="131"/>
    </row>
    <row r="7166" spans="1:1" x14ac:dyDescent="0.25">
      <c r="A7166" s="131"/>
    </row>
    <row r="7167" spans="1:1" x14ac:dyDescent="0.25">
      <c r="A7167" s="131"/>
    </row>
    <row r="7168" spans="1:1" x14ac:dyDescent="0.25">
      <c r="A7168" s="131"/>
    </row>
    <row r="7169" spans="1:1" x14ac:dyDescent="0.25">
      <c r="A7169" s="131"/>
    </row>
    <row r="7170" spans="1:1" x14ac:dyDescent="0.25">
      <c r="A7170" s="131"/>
    </row>
    <row r="7171" spans="1:1" x14ac:dyDescent="0.25">
      <c r="A7171" s="131"/>
    </row>
    <row r="7172" spans="1:1" x14ac:dyDescent="0.25">
      <c r="A7172" s="131"/>
    </row>
    <row r="7173" spans="1:1" x14ac:dyDescent="0.25">
      <c r="A7173" s="131"/>
    </row>
    <row r="7174" spans="1:1" x14ac:dyDescent="0.25">
      <c r="A7174" s="131"/>
    </row>
    <row r="7175" spans="1:1" x14ac:dyDescent="0.25">
      <c r="A7175" s="131"/>
    </row>
    <row r="7176" spans="1:1" x14ac:dyDescent="0.25">
      <c r="A7176" s="131"/>
    </row>
    <row r="7177" spans="1:1" x14ac:dyDescent="0.25">
      <c r="A7177" s="131"/>
    </row>
    <row r="7178" spans="1:1" x14ac:dyDescent="0.25">
      <c r="A7178" s="131"/>
    </row>
    <row r="7179" spans="1:1" x14ac:dyDescent="0.25">
      <c r="A7179" s="131"/>
    </row>
    <row r="7180" spans="1:1" x14ac:dyDescent="0.25">
      <c r="A7180" s="131"/>
    </row>
    <row r="7181" spans="1:1" x14ac:dyDescent="0.25">
      <c r="A7181" s="131"/>
    </row>
    <row r="7182" spans="1:1" x14ac:dyDescent="0.25">
      <c r="A7182" s="131"/>
    </row>
    <row r="7183" spans="1:1" x14ac:dyDescent="0.25">
      <c r="A7183" s="131"/>
    </row>
    <row r="7184" spans="1:1" x14ac:dyDescent="0.25">
      <c r="A7184" s="131"/>
    </row>
    <row r="7185" spans="1:1" x14ac:dyDescent="0.25">
      <c r="A7185" s="131"/>
    </row>
    <row r="7186" spans="1:1" x14ac:dyDescent="0.25">
      <c r="A7186" s="131"/>
    </row>
    <row r="7187" spans="1:1" x14ac:dyDescent="0.25">
      <c r="A7187" s="131"/>
    </row>
    <row r="7188" spans="1:1" x14ac:dyDescent="0.25">
      <c r="A7188" s="131"/>
    </row>
    <row r="7189" spans="1:1" x14ac:dyDescent="0.25">
      <c r="A7189" s="131"/>
    </row>
    <row r="7190" spans="1:1" x14ac:dyDescent="0.25">
      <c r="A7190" s="131"/>
    </row>
    <row r="7191" spans="1:1" x14ac:dyDescent="0.25">
      <c r="A7191" s="131"/>
    </row>
    <row r="7192" spans="1:1" x14ac:dyDescent="0.25">
      <c r="A7192" s="131"/>
    </row>
    <row r="7193" spans="1:1" x14ac:dyDescent="0.25">
      <c r="A7193" s="131"/>
    </row>
    <row r="7194" spans="1:1" x14ac:dyDescent="0.25">
      <c r="A7194" s="131"/>
    </row>
    <row r="7195" spans="1:1" x14ac:dyDescent="0.25">
      <c r="A7195" s="131"/>
    </row>
    <row r="7196" spans="1:1" x14ac:dyDescent="0.25">
      <c r="A7196" s="131"/>
    </row>
    <row r="7197" spans="1:1" x14ac:dyDescent="0.25">
      <c r="A7197" s="131"/>
    </row>
    <row r="7198" spans="1:1" x14ac:dyDescent="0.25">
      <c r="A7198" s="131"/>
    </row>
    <row r="7199" spans="1:1" x14ac:dyDescent="0.25">
      <c r="A7199" s="131"/>
    </row>
    <row r="7200" spans="1:1" x14ac:dyDescent="0.25">
      <c r="A7200" s="131"/>
    </row>
    <row r="7201" spans="1:1" x14ac:dyDescent="0.25">
      <c r="A7201" s="131"/>
    </row>
    <row r="7202" spans="1:1" x14ac:dyDescent="0.25">
      <c r="A7202" s="131"/>
    </row>
    <row r="7203" spans="1:1" x14ac:dyDescent="0.25">
      <c r="A7203" s="131"/>
    </row>
    <row r="7204" spans="1:1" x14ac:dyDescent="0.25">
      <c r="A7204" s="131"/>
    </row>
    <row r="7205" spans="1:1" x14ac:dyDescent="0.25">
      <c r="A7205" s="131"/>
    </row>
    <row r="7206" spans="1:1" x14ac:dyDescent="0.25">
      <c r="A7206" s="131"/>
    </row>
    <row r="7207" spans="1:1" x14ac:dyDescent="0.25">
      <c r="A7207" s="131"/>
    </row>
    <row r="7208" spans="1:1" x14ac:dyDescent="0.25">
      <c r="A7208" s="131"/>
    </row>
    <row r="7209" spans="1:1" x14ac:dyDescent="0.25">
      <c r="A7209" s="131"/>
    </row>
    <row r="7210" spans="1:1" x14ac:dyDescent="0.25">
      <c r="A7210" s="131"/>
    </row>
    <row r="7211" spans="1:1" x14ac:dyDescent="0.25">
      <c r="A7211" s="131"/>
    </row>
    <row r="7212" spans="1:1" x14ac:dyDescent="0.25">
      <c r="A7212" s="131"/>
    </row>
    <row r="7213" spans="1:1" x14ac:dyDescent="0.25">
      <c r="A7213" s="131"/>
    </row>
    <row r="7214" spans="1:1" x14ac:dyDescent="0.25">
      <c r="A7214" s="131"/>
    </row>
    <row r="7215" spans="1:1" x14ac:dyDescent="0.25">
      <c r="A7215" s="131"/>
    </row>
    <row r="7216" spans="1:1" x14ac:dyDescent="0.25">
      <c r="A7216" s="131"/>
    </row>
    <row r="7217" spans="1:1" x14ac:dyDescent="0.25">
      <c r="A7217" s="131"/>
    </row>
    <row r="7218" spans="1:1" x14ac:dyDescent="0.25">
      <c r="A7218" s="131"/>
    </row>
    <row r="7219" spans="1:1" x14ac:dyDescent="0.25">
      <c r="A7219" s="131"/>
    </row>
    <row r="7220" spans="1:1" x14ac:dyDescent="0.25">
      <c r="A7220" s="131"/>
    </row>
    <row r="7221" spans="1:1" x14ac:dyDescent="0.25">
      <c r="A7221" s="131"/>
    </row>
    <row r="7222" spans="1:1" x14ac:dyDescent="0.25">
      <c r="A7222" s="131"/>
    </row>
    <row r="7223" spans="1:1" x14ac:dyDescent="0.25">
      <c r="A7223" s="131"/>
    </row>
    <row r="7224" spans="1:1" x14ac:dyDescent="0.25">
      <c r="A7224" s="131"/>
    </row>
    <row r="7225" spans="1:1" x14ac:dyDescent="0.25">
      <c r="A7225" s="131"/>
    </row>
    <row r="7226" spans="1:1" x14ac:dyDescent="0.25">
      <c r="A7226" s="131"/>
    </row>
    <row r="7227" spans="1:1" x14ac:dyDescent="0.25">
      <c r="A7227" s="131"/>
    </row>
    <row r="7228" spans="1:1" x14ac:dyDescent="0.25">
      <c r="A7228" s="131"/>
    </row>
    <row r="7229" spans="1:1" x14ac:dyDescent="0.25">
      <c r="A7229" s="131"/>
    </row>
    <row r="7230" spans="1:1" x14ac:dyDescent="0.25">
      <c r="A7230" s="131"/>
    </row>
    <row r="7231" spans="1:1" x14ac:dyDescent="0.25">
      <c r="A7231" s="131"/>
    </row>
    <row r="7232" spans="1:1" x14ac:dyDescent="0.25">
      <c r="A7232" s="131"/>
    </row>
    <row r="7233" spans="1:1" x14ac:dyDescent="0.25">
      <c r="A7233" s="131"/>
    </row>
    <row r="7234" spans="1:1" x14ac:dyDescent="0.25">
      <c r="A7234" s="131"/>
    </row>
    <row r="7235" spans="1:1" x14ac:dyDescent="0.25">
      <c r="A7235" s="131"/>
    </row>
    <row r="7236" spans="1:1" x14ac:dyDescent="0.25">
      <c r="A7236" s="131"/>
    </row>
    <row r="7237" spans="1:1" x14ac:dyDescent="0.25">
      <c r="A7237" s="131"/>
    </row>
    <row r="7238" spans="1:1" x14ac:dyDescent="0.25">
      <c r="A7238" s="131"/>
    </row>
    <row r="7239" spans="1:1" x14ac:dyDescent="0.25">
      <c r="A7239" s="131"/>
    </row>
    <row r="7240" spans="1:1" x14ac:dyDescent="0.25">
      <c r="A7240" s="131"/>
    </row>
    <row r="7241" spans="1:1" x14ac:dyDescent="0.25">
      <c r="A7241" s="131"/>
    </row>
    <row r="7242" spans="1:1" x14ac:dyDescent="0.25">
      <c r="A7242" s="131"/>
    </row>
    <row r="7243" spans="1:1" x14ac:dyDescent="0.25">
      <c r="A7243" s="131"/>
    </row>
    <row r="7244" spans="1:1" x14ac:dyDescent="0.25">
      <c r="A7244" s="131"/>
    </row>
    <row r="7245" spans="1:1" x14ac:dyDescent="0.25">
      <c r="A7245" s="131"/>
    </row>
    <row r="7246" spans="1:1" x14ac:dyDescent="0.25">
      <c r="A7246" s="131"/>
    </row>
    <row r="7247" spans="1:1" x14ac:dyDescent="0.25">
      <c r="A7247" s="131"/>
    </row>
    <row r="7248" spans="1:1" x14ac:dyDescent="0.25">
      <c r="A7248" s="131"/>
    </row>
    <row r="7249" spans="1:1" x14ac:dyDescent="0.25">
      <c r="A7249" s="131"/>
    </row>
    <row r="7250" spans="1:1" x14ac:dyDescent="0.25">
      <c r="A7250" s="131"/>
    </row>
    <row r="7251" spans="1:1" x14ac:dyDescent="0.25">
      <c r="A7251" s="131"/>
    </row>
    <row r="7252" spans="1:1" x14ac:dyDescent="0.25">
      <c r="A7252" s="131"/>
    </row>
    <row r="7253" spans="1:1" x14ac:dyDescent="0.25">
      <c r="A7253" s="131"/>
    </row>
    <row r="7254" spans="1:1" x14ac:dyDescent="0.25">
      <c r="A7254" s="131"/>
    </row>
    <row r="7255" spans="1:1" x14ac:dyDescent="0.25">
      <c r="A7255" s="131"/>
    </row>
    <row r="7256" spans="1:1" x14ac:dyDescent="0.25">
      <c r="A7256" s="131"/>
    </row>
    <row r="7257" spans="1:1" x14ac:dyDescent="0.25">
      <c r="A7257" s="131"/>
    </row>
    <row r="7258" spans="1:1" x14ac:dyDescent="0.25">
      <c r="A7258" s="131"/>
    </row>
    <row r="7259" spans="1:1" x14ac:dyDescent="0.25">
      <c r="A7259" s="131"/>
    </row>
    <row r="7260" spans="1:1" x14ac:dyDescent="0.25">
      <c r="A7260" s="131"/>
    </row>
    <row r="7261" spans="1:1" x14ac:dyDescent="0.25">
      <c r="A7261" s="131"/>
    </row>
    <row r="7262" spans="1:1" x14ac:dyDescent="0.25">
      <c r="A7262" s="131"/>
    </row>
    <row r="7263" spans="1:1" x14ac:dyDescent="0.25">
      <c r="A7263" s="131"/>
    </row>
    <row r="7264" spans="1:1" x14ac:dyDescent="0.25">
      <c r="A7264" s="131"/>
    </row>
    <row r="7265" spans="1:1" x14ac:dyDescent="0.25">
      <c r="A7265" s="131"/>
    </row>
    <row r="7266" spans="1:1" x14ac:dyDescent="0.25">
      <c r="A7266" s="131"/>
    </row>
    <row r="7267" spans="1:1" x14ac:dyDescent="0.25">
      <c r="A7267" s="131"/>
    </row>
    <row r="7268" spans="1:1" x14ac:dyDescent="0.25">
      <c r="A7268" s="131"/>
    </row>
    <row r="7269" spans="1:1" x14ac:dyDescent="0.25">
      <c r="A7269" s="131"/>
    </row>
    <row r="7270" spans="1:1" x14ac:dyDescent="0.25">
      <c r="A7270" s="131"/>
    </row>
    <row r="7271" spans="1:1" x14ac:dyDescent="0.25">
      <c r="A7271" s="131"/>
    </row>
    <row r="7272" spans="1:1" x14ac:dyDescent="0.25">
      <c r="A7272" s="131"/>
    </row>
    <row r="7273" spans="1:1" x14ac:dyDescent="0.25">
      <c r="A7273" s="131"/>
    </row>
    <row r="7274" spans="1:1" x14ac:dyDescent="0.25">
      <c r="A7274" s="131"/>
    </row>
    <row r="7275" spans="1:1" x14ac:dyDescent="0.25">
      <c r="A7275" s="131"/>
    </row>
    <row r="7276" spans="1:1" x14ac:dyDescent="0.25">
      <c r="A7276" s="131"/>
    </row>
    <row r="7277" spans="1:1" x14ac:dyDescent="0.25">
      <c r="A7277" s="131"/>
    </row>
    <row r="7278" spans="1:1" x14ac:dyDescent="0.25">
      <c r="A7278" s="131"/>
    </row>
    <row r="7279" spans="1:1" x14ac:dyDescent="0.25">
      <c r="A7279" s="131"/>
    </row>
    <row r="7280" spans="1:1" x14ac:dyDescent="0.25">
      <c r="A7280" s="131"/>
    </row>
    <row r="7281" spans="1:1" x14ac:dyDescent="0.25">
      <c r="A7281" s="131"/>
    </row>
    <row r="7282" spans="1:1" x14ac:dyDescent="0.25">
      <c r="A7282" s="131"/>
    </row>
    <row r="7283" spans="1:1" x14ac:dyDescent="0.25">
      <c r="A7283" s="131"/>
    </row>
    <row r="7284" spans="1:1" x14ac:dyDescent="0.25">
      <c r="A7284" s="131"/>
    </row>
    <row r="7285" spans="1:1" x14ac:dyDescent="0.25">
      <c r="A7285" s="131"/>
    </row>
    <row r="7286" spans="1:1" x14ac:dyDescent="0.25">
      <c r="A7286" s="131"/>
    </row>
    <row r="7287" spans="1:1" x14ac:dyDescent="0.25">
      <c r="A7287" s="131"/>
    </row>
    <row r="7288" spans="1:1" x14ac:dyDescent="0.25">
      <c r="A7288" s="131"/>
    </row>
    <row r="7289" spans="1:1" x14ac:dyDescent="0.25">
      <c r="A7289" s="131"/>
    </row>
    <row r="7290" spans="1:1" x14ac:dyDescent="0.25">
      <c r="A7290" s="131"/>
    </row>
    <row r="7291" spans="1:1" x14ac:dyDescent="0.25">
      <c r="A7291" s="131"/>
    </row>
    <row r="7292" spans="1:1" x14ac:dyDescent="0.25">
      <c r="A7292" s="131"/>
    </row>
    <row r="7293" spans="1:1" x14ac:dyDescent="0.25">
      <c r="A7293" s="131"/>
    </row>
    <row r="7294" spans="1:1" x14ac:dyDescent="0.25">
      <c r="A7294" s="131"/>
    </row>
    <row r="7295" spans="1:1" x14ac:dyDescent="0.25">
      <c r="A7295" s="131"/>
    </row>
    <row r="7296" spans="1:1" x14ac:dyDescent="0.25">
      <c r="A7296" s="131"/>
    </row>
    <row r="7297" spans="1:1" x14ac:dyDescent="0.25">
      <c r="A7297" s="131"/>
    </row>
    <row r="7298" spans="1:1" x14ac:dyDescent="0.25">
      <c r="A7298" s="131"/>
    </row>
    <row r="7299" spans="1:1" x14ac:dyDescent="0.25">
      <c r="A7299" s="131"/>
    </row>
    <row r="7300" spans="1:1" x14ac:dyDescent="0.25">
      <c r="A7300" s="131"/>
    </row>
    <row r="7301" spans="1:1" x14ac:dyDescent="0.25">
      <c r="A7301" s="131"/>
    </row>
    <row r="7302" spans="1:1" x14ac:dyDescent="0.25">
      <c r="A7302" s="131"/>
    </row>
    <row r="7303" spans="1:1" x14ac:dyDescent="0.25">
      <c r="A7303" s="131"/>
    </row>
    <row r="7304" spans="1:1" x14ac:dyDescent="0.25">
      <c r="A7304" s="131"/>
    </row>
    <row r="7305" spans="1:1" x14ac:dyDescent="0.25">
      <c r="A7305" s="131"/>
    </row>
    <row r="7306" spans="1:1" x14ac:dyDescent="0.25">
      <c r="A7306" s="131"/>
    </row>
    <row r="7307" spans="1:1" x14ac:dyDescent="0.25">
      <c r="A7307" s="131"/>
    </row>
    <row r="7308" spans="1:1" x14ac:dyDescent="0.25">
      <c r="A7308" s="131"/>
    </row>
    <row r="7309" spans="1:1" x14ac:dyDescent="0.25">
      <c r="A7309" s="131"/>
    </row>
    <row r="7310" spans="1:1" x14ac:dyDescent="0.25">
      <c r="A7310" s="131"/>
    </row>
    <row r="7311" spans="1:1" x14ac:dyDescent="0.25">
      <c r="A7311" s="131"/>
    </row>
    <row r="7312" spans="1:1" x14ac:dyDescent="0.25">
      <c r="A7312" s="131"/>
    </row>
    <row r="7313" spans="1:1" x14ac:dyDescent="0.25">
      <c r="A7313" s="131"/>
    </row>
    <row r="7314" spans="1:1" x14ac:dyDescent="0.25">
      <c r="A7314" s="131"/>
    </row>
    <row r="7315" spans="1:1" x14ac:dyDescent="0.25">
      <c r="A7315" s="131"/>
    </row>
    <row r="7316" spans="1:1" x14ac:dyDescent="0.25">
      <c r="A7316" s="131"/>
    </row>
    <row r="7317" spans="1:1" x14ac:dyDescent="0.25">
      <c r="A7317" s="131"/>
    </row>
    <row r="7318" spans="1:1" x14ac:dyDescent="0.25">
      <c r="A7318" s="131"/>
    </row>
    <row r="7319" spans="1:1" x14ac:dyDescent="0.25">
      <c r="A7319" s="131"/>
    </row>
    <row r="7320" spans="1:1" x14ac:dyDescent="0.25">
      <c r="A7320" s="131"/>
    </row>
    <row r="7321" spans="1:1" x14ac:dyDescent="0.25">
      <c r="A7321" s="131"/>
    </row>
    <row r="7322" spans="1:1" x14ac:dyDescent="0.25">
      <c r="A7322" s="131"/>
    </row>
    <row r="7323" spans="1:1" x14ac:dyDescent="0.25">
      <c r="A7323" s="131"/>
    </row>
    <row r="7324" spans="1:1" x14ac:dyDescent="0.25">
      <c r="A7324" s="131"/>
    </row>
    <row r="7325" spans="1:1" x14ac:dyDescent="0.25">
      <c r="A7325" s="131"/>
    </row>
    <row r="7326" spans="1:1" x14ac:dyDescent="0.25">
      <c r="A7326" s="131"/>
    </row>
    <row r="7327" spans="1:1" x14ac:dyDescent="0.25">
      <c r="A7327" s="131"/>
    </row>
    <row r="7328" spans="1:1" x14ac:dyDescent="0.25">
      <c r="A7328" s="131"/>
    </row>
    <row r="7329" spans="1:1" x14ac:dyDescent="0.25">
      <c r="A7329" s="131"/>
    </row>
    <row r="7330" spans="1:1" x14ac:dyDescent="0.25">
      <c r="A7330" s="131"/>
    </row>
    <row r="7331" spans="1:1" x14ac:dyDescent="0.25">
      <c r="A7331" s="131"/>
    </row>
    <row r="7332" spans="1:1" x14ac:dyDescent="0.25">
      <c r="A7332" s="131"/>
    </row>
    <row r="7333" spans="1:1" x14ac:dyDescent="0.25">
      <c r="A7333" s="131"/>
    </row>
    <row r="7334" spans="1:1" x14ac:dyDescent="0.25">
      <c r="A7334" s="131"/>
    </row>
    <row r="7335" spans="1:1" x14ac:dyDescent="0.25">
      <c r="A7335" s="131"/>
    </row>
    <row r="7336" spans="1:1" x14ac:dyDescent="0.25">
      <c r="A7336" s="131"/>
    </row>
    <row r="7337" spans="1:1" x14ac:dyDescent="0.25">
      <c r="A7337" s="131"/>
    </row>
    <row r="7338" spans="1:1" x14ac:dyDescent="0.25">
      <c r="A7338" s="131"/>
    </row>
    <row r="7339" spans="1:1" x14ac:dyDescent="0.25">
      <c r="A7339" s="131"/>
    </row>
    <row r="7340" spans="1:1" x14ac:dyDescent="0.25">
      <c r="A7340" s="131"/>
    </row>
    <row r="7341" spans="1:1" x14ac:dyDescent="0.25">
      <c r="A7341" s="131"/>
    </row>
    <row r="7342" spans="1:1" x14ac:dyDescent="0.25">
      <c r="A7342" s="131"/>
    </row>
    <row r="7343" spans="1:1" x14ac:dyDescent="0.25">
      <c r="A7343" s="131"/>
    </row>
    <row r="7344" spans="1:1" x14ac:dyDescent="0.25">
      <c r="A7344" s="131"/>
    </row>
    <row r="7345" spans="1:1" x14ac:dyDescent="0.25">
      <c r="A7345" s="131"/>
    </row>
    <row r="7346" spans="1:1" x14ac:dyDescent="0.25">
      <c r="A7346" s="131"/>
    </row>
    <row r="7347" spans="1:1" x14ac:dyDescent="0.25">
      <c r="A7347" s="131"/>
    </row>
    <row r="7348" spans="1:1" x14ac:dyDescent="0.25">
      <c r="A7348" s="131"/>
    </row>
    <row r="7349" spans="1:1" x14ac:dyDescent="0.25">
      <c r="A7349" s="131"/>
    </row>
    <row r="7350" spans="1:1" x14ac:dyDescent="0.25">
      <c r="A7350" s="131"/>
    </row>
    <row r="7351" spans="1:1" x14ac:dyDescent="0.25">
      <c r="A7351" s="131"/>
    </row>
    <row r="7352" spans="1:1" x14ac:dyDescent="0.25">
      <c r="A7352" s="131"/>
    </row>
    <row r="7353" spans="1:1" x14ac:dyDescent="0.25">
      <c r="A7353" s="131"/>
    </row>
    <row r="7354" spans="1:1" x14ac:dyDescent="0.25">
      <c r="A7354" s="131"/>
    </row>
    <row r="7355" spans="1:1" x14ac:dyDescent="0.25">
      <c r="A7355" s="131"/>
    </row>
    <row r="7356" spans="1:1" x14ac:dyDescent="0.25">
      <c r="A7356" s="131"/>
    </row>
    <row r="7357" spans="1:1" x14ac:dyDescent="0.25">
      <c r="A7357" s="131"/>
    </row>
    <row r="7358" spans="1:1" x14ac:dyDescent="0.25">
      <c r="A7358" s="131"/>
    </row>
    <row r="7359" spans="1:1" x14ac:dyDescent="0.25">
      <c r="A7359" s="131"/>
    </row>
    <row r="7360" spans="1:1" x14ac:dyDescent="0.25">
      <c r="A7360" s="131"/>
    </row>
    <row r="7361" spans="1:1" x14ac:dyDescent="0.25">
      <c r="A7361" s="131"/>
    </row>
    <row r="7362" spans="1:1" x14ac:dyDescent="0.25">
      <c r="A7362" s="131"/>
    </row>
    <row r="7363" spans="1:1" x14ac:dyDescent="0.25">
      <c r="A7363" s="131"/>
    </row>
    <row r="7364" spans="1:1" x14ac:dyDescent="0.25">
      <c r="A7364" s="131"/>
    </row>
    <row r="7365" spans="1:1" x14ac:dyDescent="0.25">
      <c r="A7365" s="131"/>
    </row>
    <row r="7366" spans="1:1" x14ac:dyDescent="0.25">
      <c r="A7366" s="131"/>
    </row>
    <row r="7367" spans="1:1" x14ac:dyDescent="0.25">
      <c r="A7367" s="131"/>
    </row>
    <row r="7368" spans="1:1" x14ac:dyDescent="0.25">
      <c r="A7368" s="131"/>
    </row>
    <row r="7369" spans="1:1" x14ac:dyDescent="0.25">
      <c r="A7369" s="131"/>
    </row>
    <row r="7370" spans="1:1" x14ac:dyDescent="0.25">
      <c r="A7370" s="131"/>
    </row>
    <row r="7371" spans="1:1" x14ac:dyDescent="0.25">
      <c r="A7371" s="131"/>
    </row>
    <row r="7372" spans="1:1" x14ac:dyDescent="0.25">
      <c r="A7372" s="131"/>
    </row>
    <row r="7373" spans="1:1" x14ac:dyDescent="0.25">
      <c r="A7373" s="131"/>
    </row>
    <row r="7374" spans="1:1" x14ac:dyDescent="0.25">
      <c r="A7374" s="131"/>
    </row>
    <row r="7375" spans="1:1" x14ac:dyDescent="0.25">
      <c r="A7375" s="131"/>
    </row>
    <row r="7376" spans="1:1" x14ac:dyDescent="0.25">
      <c r="A7376" s="131"/>
    </row>
    <row r="7377" spans="1:1" x14ac:dyDescent="0.25">
      <c r="A7377" s="131"/>
    </row>
    <row r="7378" spans="1:1" x14ac:dyDescent="0.25">
      <c r="A7378" s="131"/>
    </row>
    <row r="7379" spans="1:1" x14ac:dyDescent="0.25">
      <c r="A7379" s="131"/>
    </row>
    <row r="7380" spans="1:1" x14ac:dyDescent="0.25">
      <c r="A7380" s="131"/>
    </row>
    <row r="7381" spans="1:1" x14ac:dyDescent="0.25">
      <c r="A7381" s="131"/>
    </row>
    <row r="7382" spans="1:1" x14ac:dyDescent="0.25">
      <c r="A7382" s="131"/>
    </row>
    <row r="7383" spans="1:1" x14ac:dyDescent="0.25">
      <c r="A7383" s="131"/>
    </row>
    <row r="7384" spans="1:1" x14ac:dyDescent="0.25">
      <c r="A7384" s="131"/>
    </row>
    <row r="7385" spans="1:1" x14ac:dyDescent="0.25">
      <c r="A7385" s="131"/>
    </row>
    <row r="7386" spans="1:1" x14ac:dyDescent="0.25">
      <c r="A7386" s="131"/>
    </row>
    <row r="7387" spans="1:1" x14ac:dyDescent="0.25">
      <c r="A7387" s="131"/>
    </row>
    <row r="7388" spans="1:1" x14ac:dyDescent="0.25">
      <c r="A7388" s="131"/>
    </row>
    <row r="7389" spans="1:1" x14ac:dyDescent="0.25">
      <c r="A7389" s="131"/>
    </row>
    <row r="7390" spans="1:1" x14ac:dyDescent="0.25">
      <c r="A7390" s="131"/>
    </row>
    <row r="7391" spans="1:1" x14ac:dyDescent="0.25">
      <c r="A7391" s="131"/>
    </row>
    <row r="7392" spans="1:1" x14ac:dyDescent="0.25">
      <c r="A7392" s="131"/>
    </row>
    <row r="7393" spans="1:1" x14ac:dyDescent="0.25">
      <c r="A7393" s="131"/>
    </row>
    <row r="7394" spans="1:1" x14ac:dyDescent="0.25">
      <c r="A7394" s="131"/>
    </row>
    <row r="7395" spans="1:1" x14ac:dyDescent="0.25">
      <c r="A7395" s="131"/>
    </row>
    <row r="7396" spans="1:1" x14ac:dyDescent="0.25">
      <c r="A7396" s="131"/>
    </row>
    <row r="7397" spans="1:1" x14ac:dyDescent="0.25">
      <c r="A7397" s="131"/>
    </row>
    <row r="7398" spans="1:1" x14ac:dyDescent="0.25">
      <c r="A7398" s="131"/>
    </row>
    <row r="7399" spans="1:1" x14ac:dyDescent="0.25">
      <c r="A7399" s="131"/>
    </row>
    <row r="7400" spans="1:1" x14ac:dyDescent="0.25">
      <c r="A7400" s="131"/>
    </row>
    <row r="7401" spans="1:1" x14ac:dyDescent="0.25">
      <c r="A7401" s="131"/>
    </row>
    <row r="7402" spans="1:1" x14ac:dyDescent="0.25">
      <c r="A7402" s="131"/>
    </row>
    <row r="7403" spans="1:1" x14ac:dyDescent="0.25">
      <c r="A7403" s="131"/>
    </row>
    <row r="7404" spans="1:1" x14ac:dyDescent="0.25">
      <c r="A7404" s="131"/>
    </row>
    <row r="7405" spans="1:1" x14ac:dyDescent="0.25">
      <c r="A7405" s="131"/>
    </row>
    <row r="7406" spans="1:1" x14ac:dyDescent="0.25">
      <c r="A7406" s="131"/>
    </row>
    <row r="7407" spans="1:1" x14ac:dyDescent="0.25">
      <c r="A7407" s="131"/>
    </row>
    <row r="7408" spans="1:1" x14ac:dyDescent="0.25">
      <c r="A7408" s="131"/>
    </row>
    <row r="7409" spans="1:1" x14ac:dyDescent="0.25">
      <c r="A7409" s="131"/>
    </row>
    <row r="7410" spans="1:1" x14ac:dyDescent="0.25">
      <c r="A7410" s="131"/>
    </row>
    <row r="7411" spans="1:1" x14ac:dyDescent="0.25">
      <c r="A7411" s="131"/>
    </row>
    <row r="7412" spans="1:1" x14ac:dyDescent="0.25">
      <c r="A7412" s="131"/>
    </row>
    <row r="7413" spans="1:1" x14ac:dyDescent="0.25">
      <c r="A7413" s="131"/>
    </row>
    <row r="7414" spans="1:1" x14ac:dyDescent="0.25">
      <c r="A7414" s="131"/>
    </row>
    <row r="7415" spans="1:1" x14ac:dyDescent="0.25">
      <c r="A7415" s="131"/>
    </row>
    <row r="7416" spans="1:1" x14ac:dyDescent="0.25">
      <c r="A7416" s="131"/>
    </row>
    <row r="7417" spans="1:1" x14ac:dyDescent="0.25">
      <c r="A7417" s="131"/>
    </row>
    <row r="7418" spans="1:1" x14ac:dyDescent="0.25">
      <c r="A7418" s="131"/>
    </row>
    <row r="7419" spans="1:1" x14ac:dyDescent="0.25">
      <c r="A7419" s="131"/>
    </row>
    <row r="7420" spans="1:1" x14ac:dyDescent="0.25">
      <c r="A7420" s="131"/>
    </row>
    <row r="7421" spans="1:1" x14ac:dyDescent="0.25">
      <c r="A7421" s="131"/>
    </row>
    <row r="7422" spans="1:1" x14ac:dyDescent="0.25">
      <c r="A7422" s="131"/>
    </row>
    <row r="7423" spans="1:1" x14ac:dyDescent="0.25">
      <c r="A7423" s="131"/>
    </row>
    <row r="7424" spans="1:1" x14ac:dyDescent="0.25">
      <c r="A7424" s="131"/>
    </row>
    <row r="7425" spans="1:1" x14ac:dyDescent="0.25">
      <c r="A7425" s="131"/>
    </row>
    <row r="7426" spans="1:1" x14ac:dyDescent="0.25">
      <c r="A7426" s="131"/>
    </row>
    <row r="7427" spans="1:1" x14ac:dyDescent="0.25">
      <c r="A7427" s="131"/>
    </row>
    <row r="7428" spans="1:1" x14ac:dyDescent="0.25">
      <c r="A7428" s="131"/>
    </row>
    <row r="7429" spans="1:1" x14ac:dyDescent="0.25">
      <c r="A7429" s="131"/>
    </row>
    <row r="7430" spans="1:1" x14ac:dyDescent="0.25">
      <c r="A7430" s="131"/>
    </row>
    <row r="7431" spans="1:1" x14ac:dyDescent="0.25">
      <c r="A7431" s="131"/>
    </row>
    <row r="7432" spans="1:1" x14ac:dyDescent="0.25">
      <c r="A7432" s="131"/>
    </row>
    <row r="7433" spans="1:1" x14ac:dyDescent="0.25">
      <c r="A7433" s="131"/>
    </row>
    <row r="7434" spans="1:1" x14ac:dyDescent="0.25">
      <c r="A7434" s="131"/>
    </row>
    <row r="7435" spans="1:1" x14ac:dyDescent="0.25">
      <c r="A7435" s="131"/>
    </row>
    <row r="7436" spans="1:1" x14ac:dyDescent="0.25">
      <c r="A7436" s="131"/>
    </row>
    <row r="7437" spans="1:1" x14ac:dyDescent="0.25">
      <c r="A7437" s="131"/>
    </row>
    <row r="7438" spans="1:1" x14ac:dyDescent="0.25">
      <c r="A7438" s="131"/>
    </row>
    <row r="7439" spans="1:1" x14ac:dyDescent="0.25">
      <c r="A7439" s="131"/>
    </row>
    <row r="7440" spans="1:1" x14ac:dyDescent="0.25">
      <c r="A7440" s="131"/>
    </row>
    <row r="7441" spans="1:1" x14ac:dyDescent="0.25">
      <c r="A7441" s="131"/>
    </row>
    <row r="7442" spans="1:1" x14ac:dyDescent="0.25">
      <c r="A7442" s="131"/>
    </row>
    <row r="7443" spans="1:1" x14ac:dyDescent="0.25">
      <c r="A7443" s="131"/>
    </row>
    <row r="7444" spans="1:1" x14ac:dyDescent="0.25">
      <c r="A7444" s="131"/>
    </row>
    <row r="7445" spans="1:1" x14ac:dyDescent="0.25">
      <c r="A7445" s="131"/>
    </row>
    <row r="7446" spans="1:1" x14ac:dyDescent="0.25">
      <c r="A7446" s="131"/>
    </row>
    <row r="7447" spans="1:1" x14ac:dyDescent="0.25">
      <c r="A7447" s="131"/>
    </row>
    <row r="7448" spans="1:1" x14ac:dyDescent="0.25">
      <c r="A7448" s="131"/>
    </row>
    <row r="7449" spans="1:1" x14ac:dyDescent="0.25">
      <c r="A7449" s="131"/>
    </row>
    <row r="7450" spans="1:1" x14ac:dyDescent="0.25">
      <c r="A7450" s="131"/>
    </row>
    <row r="7451" spans="1:1" x14ac:dyDescent="0.25">
      <c r="A7451" s="131"/>
    </row>
    <row r="7452" spans="1:1" x14ac:dyDescent="0.25">
      <c r="A7452" s="131"/>
    </row>
    <row r="7453" spans="1:1" x14ac:dyDescent="0.25">
      <c r="A7453" s="131"/>
    </row>
    <row r="7454" spans="1:1" x14ac:dyDescent="0.25">
      <c r="A7454" s="131"/>
    </row>
    <row r="7455" spans="1:1" x14ac:dyDescent="0.25">
      <c r="A7455" s="131"/>
    </row>
    <row r="7456" spans="1:1" x14ac:dyDescent="0.25">
      <c r="A7456" s="131"/>
    </row>
    <row r="7457" spans="1:1" x14ac:dyDescent="0.25">
      <c r="A7457" s="131"/>
    </row>
    <row r="7458" spans="1:1" x14ac:dyDescent="0.25">
      <c r="A7458" s="131"/>
    </row>
    <row r="7459" spans="1:1" x14ac:dyDescent="0.25">
      <c r="A7459" s="131"/>
    </row>
    <row r="7460" spans="1:1" x14ac:dyDescent="0.25">
      <c r="A7460" s="131"/>
    </row>
    <row r="7461" spans="1:1" x14ac:dyDescent="0.25">
      <c r="A7461" s="131"/>
    </row>
    <row r="7462" spans="1:1" x14ac:dyDescent="0.25">
      <c r="A7462" s="131"/>
    </row>
    <row r="7463" spans="1:1" x14ac:dyDescent="0.25">
      <c r="A7463" s="131"/>
    </row>
    <row r="7464" spans="1:1" x14ac:dyDescent="0.25">
      <c r="A7464" s="131"/>
    </row>
    <row r="7465" spans="1:1" x14ac:dyDescent="0.25">
      <c r="A7465" s="131"/>
    </row>
    <row r="7466" spans="1:1" x14ac:dyDescent="0.25">
      <c r="A7466" s="131"/>
    </row>
    <row r="7467" spans="1:1" x14ac:dyDescent="0.25">
      <c r="A7467" s="131"/>
    </row>
    <row r="7468" spans="1:1" x14ac:dyDescent="0.25">
      <c r="A7468" s="131"/>
    </row>
    <row r="7469" spans="1:1" x14ac:dyDescent="0.25">
      <c r="A7469" s="131"/>
    </row>
    <row r="7470" spans="1:1" x14ac:dyDescent="0.25">
      <c r="A7470" s="131"/>
    </row>
    <row r="7471" spans="1:1" x14ac:dyDescent="0.25">
      <c r="A7471" s="131"/>
    </row>
    <row r="7472" spans="1:1" x14ac:dyDescent="0.25">
      <c r="A7472" s="131"/>
    </row>
    <row r="7473" spans="1:1" x14ac:dyDescent="0.25">
      <c r="A7473" s="131"/>
    </row>
    <row r="7474" spans="1:1" x14ac:dyDescent="0.25">
      <c r="A7474" s="131"/>
    </row>
    <row r="7475" spans="1:1" x14ac:dyDescent="0.25">
      <c r="A7475" s="131"/>
    </row>
    <row r="7476" spans="1:1" x14ac:dyDescent="0.25">
      <c r="A7476" s="131"/>
    </row>
    <row r="7477" spans="1:1" x14ac:dyDescent="0.25">
      <c r="A7477" s="131"/>
    </row>
    <row r="7478" spans="1:1" x14ac:dyDescent="0.25">
      <c r="A7478" s="131"/>
    </row>
    <row r="7479" spans="1:1" x14ac:dyDescent="0.25">
      <c r="A7479" s="131"/>
    </row>
    <row r="7480" spans="1:1" x14ac:dyDescent="0.25">
      <c r="A7480" s="131"/>
    </row>
    <row r="7481" spans="1:1" x14ac:dyDescent="0.25">
      <c r="A7481" s="131"/>
    </row>
    <row r="7482" spans="1:1" x14ac:dyDescent="0.25">
      <c r="A7482" s="131"/>
    </row>
    <row r="7483" spans="1:1" x14ac:dyDescent="0.25">
      <c r="A7483" s="131"/>
    </row>
    <row r="7484" spans="1:1" x14ac:dyDescent="0.25">
      <c r="A7484" s="131"/>
    </row>
    <row r="7485" spans="1:1" x14ac:dyDescent="0.25">
      <c r="A7485" s="131"/>
    </row>
    <row r="7486" spans="1:1" x14ac:dyDescent="0.25">
      <c r="A7486" s="131"/>
    </row>
    <row r="7487" spans="1:1" x14ac:dyDescent="0.25">
      <c r="A7487" s="131"/>
    </row>
    <row r="7488" spans="1:1" x14ac:dyDescent="0.25">
      <c r="A7488" s="131"/>
    </row>
    <row r="7489" spans="1:1" x14ac:dyDescent="0.25">
      <c r="A7489" s="131"/>
    </row>
    <row r="7490" spans="1:1" x14ac:dyDescent="0.25">
      <c r="A7490" s="131"/>
    </row>
    <row r="7491" spans="1:1" x14ac:dyDescent="0.25">
      <c r="A7491" s="131"/>
    </row>
    <row r="7492" spans="1:1" x14ac:dyDescent="0.25">
      <c r="A7492" s="131"/>
    </row>
    <row r="7493" spans="1:1" x14ac:dyDescent="0.25">
      <c r="A7493" s="131"/>
    </row>
    <row r="7494" spans="1:1" x14ac:dyDescent="0.25">
      <c r="A7494" s="131"/>
    </row>
    <row r="7495" spans="1:1" x14ac:dyDescent="0.25">
      <c r="A7495" s="131"/>
    </row>
    <row r="7496" spans="1:1" x14ac:dyDescent="0.25">
      <c r="A7496" s="131"/>
    </row>
    <row r="7497" spans="1:1" x14ac:dyDescent="0.25">
      <c r="A7497" s="131"/>
    </row>
    <row r="7498" spans="1:1" x14ac:dyDescent="0.25">
      <c r="A7498" s="131"/>
    </row>
    <row r="7499" spans="1:1" x14ac:dyDescent="0.25">
      <c r="A7499" s="131"/>
    </row>
    <row r="7500" spans="1:1" x14ac:dyDescent="0.25">
      <c r="A7500" s="131"/>
    </row>
    <row r="7501" spans="1:1" x14ac:dyDescent="0.25">
      <c r="A7501" s="131"/>
    </row>
    <row r="7502" spans="1:1" x14ac:dyDescent="0.25">
      <c r="A7502" s="131"/>
    </row>
    <row r="7503" spans="1:1" x14ac:dyDescent="0.25">
      <c r="A7503" s="131"/>
    </row>
    <row r="7504" spans="1:1" x14ac:dyDescent="0.25">
      <c r="A7504" s="131"/>
    </row>
    <row r="7505" spans="1:1" x14ac:dyDescent="0.25">
      <c r="A7505" s="131"/>
    </row>
    <row r="7506" spans="1:1" x14ac:dyDescent="0.25">
      <c r="A7506" s="131"/>
    </row>
    <row r="7507" spans="1:1" x14ac:dyDescent="0.25">
      <c r="A7507" s="131"/>
    </row>
    <row r="7508" spans="1:1" x14ac:dyDescent="0.25">
      <c r="A7508" s="131"/>
    </row>
    <row r="7509" spans="1:1" x14ac:dyDescent="0.25">
      <c r="A7509" s="131"/>
    </row>
    <row r="7510" spans="1:1" x14ac:dyDescent="0.25">
      <c r="A7510" s="131"/>
    </row>
    <row r="7511" spans="1:1" x14ac:dyDescent="0.25">
      <c r="A7511" s="131"/>
    </row>
    <row r="7512" spans="1:1" x14ac:dyDescent="0.25">
      <c r="A7512" s="131"/>
    </row>
    <row r="7513" spans="1:1" x14ac:dyDescent="0.25">
      <c r="A7513" s="131"/>
    </row>
    <row r="7514" spans="1:1" x14ac:dyDescent="0.25">
      <c r="A7514" s="131"/>
    </row>
    <row r="7515" spans="1:1" x14ac:dyDescent="0.25">
      <c r="A7515" s="131"/>
    </row>
    <row r="7516" spans="1:1" x14ac:dyDescent="0.25">
      <c r="A7516" s="131"/>
    </row>
    <row r="7517" spans="1:1" x14ac:dyDescent="0.25">
      <c r="A7517" s="131"/>
    </row>
    <row r="7518" spans="1:1" x14ac:dyDescent="0.25">
      <c r="A7518" s="131"/>
    </row>
    <row r="7519" spans="1:1" x14ac:dyDescent="0.25">
      <c r="A7519" s="131"/>
    </row>
    <row r="7520" spans="1:1" x14ac:dyDescent="0.25">
      <c r="A7520" s="131"/>
    </row>
    <row r="7521" spans="1:1" x14ac:dyDescent="0.25">
      <c r="A7521" s="131"/>
    </row>
    <row r="7522" spans="1:1" x14ac:dyDescent="0.25">
      <c r="A7522" s="131"/>
    </row>
    <row r="7523" spans="1:1" x14ac:dyDescent="0.25">
      <c r="A7523" s="131"/>
    </row>
    <row r="7524" spans="1:1" x14ac:dyDescent="0.25">
      <c r="A7524" s="131"/>
    </row>
    <row r="7525" spans="1:1" x14ac:dyDescent="0.25">
      <c r="A7525" s="131"/>
    </row>
    <row r="7526" spans="1:1" x14ac:dyDescent="0.25">
      <c r="A7526" s="131"/>
    </row>
    <row r="7527" spans="1:1" x14ac:dyDescent="0.25">
      <c r="A7527" s="131"/>
    </row>
    <row r="7528" spans="1:1" x14ac:dyDescent="0.25">
      <c r="A7528" s="131"/>
    </row>
    <row r="7529" spans="1:1" x14ac:dyDescent="0.25">
      <c r="A7529" s="131"/>
    </row>
    <row r="7530" spans="1:1" x14ac:dyDescent="0.25">
      <c r="A7530" s="131"/>
    </row>
    <row r="7531" spans="1:1" x14ac:dyDescent="0.25">
      <c r="A7531" s="131"/>
    </row>
    <row r="7532" spans="1:1" x14ac:dyDescent="0.25">
      <c r="A7532" s="131"/>
    </row>
    <row r="7533" spans="1:1" x14ac:dyDescent="0.25">
      <c r="A7533" s="131"/>
    </row>
    <row r="7534" spans="1:1" x14ac:dyDescent="0.25">
      <c r="A7534" s="131"/>
    </row>
    <row r="7535" spans="1:1" x14ac:dyDescent="0.25">
      <c r="A7535" s="131"/>
    </row>
    <row r="7536" spans="1:1" x14ac:dyDescent="0.25">
      <c r="A7536" s="131"/>
    </row>
    <row r="7537" spans="1:1" x14ac:dyDescent="0.25">
      <c r="A7537" s="131"/>
    </row>
    <row r="7538" spans="1:1" x14ac:dyDescent="0.25">
      <c r="A7538" s="131"/>
    </row>
    <row r="7539" spans="1:1" x14ac:dyDescent="0.25">
      <c r="A7539" s="131"/>
    </row>
    <row r="7540" spans="1:1" x14ac:dyDescent="0.25">
      <c r="A7540" s="131"/>
    </row>
    <row r="7541" spans="1:1" x14ac:dyDescent="0.25">
      <c r="A7541" s="131"/>
    </row>
    <row r="7542" spans="1:1" x14ac:dyDescent="0.25">
      <c r="A7542" s="131"/>
    </row>
    <row r="7543" spans="1:1" x14ac:dyDescent="0.25">
      <c r="A7543" s="131"/>
    </row>
    <row r="7544" spans="1:1" x14ac:dyDescent="0.25">
      <c r="A7544" s="131"/>
    </row>
    <row r="7545" spans="1:1" x14ac:dyDescent="0.25">
      <c r="A7545" s="131"/>
    </row>
    <row r="7546" spans="1:1" x14ac:dyDescent="0.25">
      <c r="A7546" s="131"/>
    </row>
    <row r="7547" spans="1:1" x14ac:dyDescent="0.25">
      <c r="A7547" s="131"/>
    </row>
    <row r="7548" spans="1:1" x14ac:dyDescent="0.25">
      <c r="A7548" s="131"/>
    </row>
    <row r="7549" spans="1:1" x14ac:dyDescent="0.25">
      <c r="A7549" s="131"/>
    </row>
    <row r="7550" spans="1:1" x14ac:dyDescent="0.25">
      <c r="A7550" s="131"/>
    </row>
    <row r="7551" spans="1:1" x14ac:dyDescent="0.25">
      <c r="A7551" s="131"/>
    </row>
    <row r="7552" spans="1:1" x14ac:dyDescent="0.25">
      <c r="A7552" s="131"/>
    </row>
    <row r="7553" spans="1:1" x14ac:dyDescent="0.25">
      <c r="A7553" s="131"/>
    </row>
    <row r="7554" spans="1:1" x14ac:dyDescent="0.25">
      <c r="A7554" s="131"/>
    </row>
    <row r="7555" spans="1:1" x14ac:dyDescent="0.25">
      <c r="A7555" s="131"/>
    </row>
    <row r="7556" spans="1:1" x14ac:dyDescent="0.25">
      <c r="A7556" s="131"/>
    </row>
    <row r="7557" spans="1:1" x14ac:dyDescent="0.25">
      <c r="A7557" s="131"/>
    </row>
    <row r="7558" spans="1:1" x14ac:dyDescent="0.25">
      <c r="A7558" s="131"/>
    </row>
    <row r="7559" spans="1:1" x14ac:dyDescent="0.25">
      <c r="A7559" s="131"/>
    </row>
    <row r="7560" spans="1:1" x14ac:dyDescent="0.25">
      <c r="A7560" s="131"/>
    </row>
    <row r="7561" spans="1:1" x14ac:dyDescent="0.25">
      <c r="A7561" s="131"/>
    </row>
    <row r="7562" spans="1:1" x14ac:dyDescent="0.25">
      <c r="A7562" s="131"/>
    </row>
    <row r="7563" spans="1:1" x14ac:dyDescent="0.25">
      <c r="A7563" s="131"/>
    </row>
    <row r="7564" spans="1:1" x14ac:dyDescent="0.25">
      <c r="A7564" s="131"/>
    </row>
    <row r="7565" spans="1:1" x14ac:dyDescent="0.25">
      <c r="A7565" s="131"/>
    </row>
    <row r="7566" spans="1:1" x14ac:dyDescent="0.25">
      <c r="A7566" s="131"/>
    </row>
    <row r="7567" spans="1:1" x14ac:dyDescent="0.25">
      <c r="A7567" s="131"/>
    </row>
    <row r="7568" spans="1:1" x14ac:dyDescent="0.25">
      <c r="A7568" s="131"/>
    </row>
    <row r="7569" spans="1:1" x14ac:dyDescent="0.25">
      <c r="A7569" s="131"/>
    </row>
    <row r="7570" spans="1:1" x14ac:dyDescent="0.25">
      <c r="A7570" s="131"/>
    </row>
    <row r="7571" spans="1:1" x14ac:dyDescent="0.25">
      <c r="A7571" s="131"/>
    </row>
    <row r="7572" spans="1:1" x14ac:dyDescent="0.25">
      <c r="A7572" s="131"/>
    </row>
    <row r="7573" spans="1:1" x14ac:dyDescent="0.25">
      <c r="A7573" s="131"/>
    </row>
    <row r="7574" spans="1:1" x14ac:dyDescent="0.25">
      <c r="A7574" s="131"/>
    </row>
    <row r="7575" spans="1:1" x14ac:dyDescent="0.25">
      <c r="A7575" s="131"/>
    </row>
    <row r="7576" spans="1:1" x14ac:dyDescent="0.25">
      <c r="A7576" s="131"/>
    </row>
    <row r="7577" spans="1:1" x14ac:dyDescent="0.25">
      <c r="A7577" s="131"/>
    </row>
    <row r="7578" spans="1:1" x14ac:dyDescent="0.25">
      <c r="A7578" s="131"/>
    </row>
    <row r="7579" spans="1:1" x14ac:dyDescent="0.25">
      <c r="A7579" s="131"/>
    </row>
    <row r="7580" spans="1:1" x14ac:dyDescent="0.25">
      <c r="A7580" s="131"/>
    </row>
    <row r="7581" spans="1:1" x14ac:dyDescent="0.25">
      <c r="A7581" s="131"/>
    </row>
    <row r="7582" spans="1:1" x14ac:dyDescent="0.25">
      <c r="A7582" s="131"/>
    </row>
    <row r="7583" spans="1:1" x14ac:dyDescent="0.25">
      <c r="A7583" s="131"/>
    </row>
    <row r="7584" spans="1:1" x14ac:dyDescent="0.25">
      <c r="A7584" s="131"/>
    </row>
    <row r="7585" spans="1:1" x14ac:dyDescent="0.25">
      <c r="A7585" s="131"/>
    </row>
    <row r="7586" spans="1:1" x14ac:dyDescent="0.25">
      <c r="A7586" s="131"/>
    </row>
    <row r="7587" spans="1:1" x14ac:dyDescent="0.25">
      <c r="A7587" s="131"/>
    </row>
    <row r="7588" spans="1:1" x14ac:dyDescent="0.25">
      <c r="A7588" s="131"/>
    </row>
    <row r="7589" spans="1:1" x14ac:dyDescent="0.25">
      <c r="A7589" s="131"/>
    </row>
    <row r="7590" spans="1:1" x14ac:dyDescent="0.25">
      <c r="A7590" s="131"/>
    </row>
    <row r="7591" spans="1:1" x14ac:dyDescent="0.25">
      <c r="A7591" s="131"/>
    </row>
    <row r="7592" spans="1:1" x14ac:dyDescent="0.25">
      <c r="A7592" s="131"/>
    </row>
    <row r="7593" spans="1:1" x14ac:dyDescent="0.25">
      <c r="A7593" s="131"/>
    </row>
    <row r="7594" spans="1:1" x14ac:dyDescent="0.25">
      <c r="A7594" s="131"/>
    </row>
    <row r="7595" spans="1:1" x14ac:dyDescent="0.25">
      <c r="A7595" s="131"/>
    </row>
    <row r="7596" spans="1:1" x14ac:dyDescent="0.25">
      <c r="A7596" s="131"/>
    </row>
    <row r="7597" spans="1:1" x14ac:dyDescent="0.25">
      <c r="A7597" s="131"/>
    </row>
    <row r="7598" spans="1:1" x14ac:dyDescent="0.25">
      <c r="A7598" s="131"/>
    </row>
    <row r="7599" spans="1:1" x14ac:dyDescent="0.25">
      <c r="A7599" s="131"/>
    </row>
    <row r="7600" spans="1:1" x14ac:dyDescent="0.25">
      <c r="A7600" s="131"/>
    </row>
    <row r="7601" spans="1:1" x14ac:dyDescent="0.25">
      <c r="A7601" s="131"/>
    </row>
    <row r="7602" spans="1:1" x14ac:dyDescent="0.25">
      <c r="A7602" s="131"/>
    </row>
    <row r="7603" spans="1:1" x14ac:dyDescent="0.25">
      <c r="A7603" s="131"/>
    </row>
    <row r="7604" spans="1:1" x14ac:dyDescent="0.25">
      <c r="A7604" s="131"/>
    </row>
    <row r="7605" spans="1:1" x14ac:dyDescent="0.25">
      <c r="A7605" s="131"/>
    </row>
    <row r="7606" spans="1:1" x14ac:dyDescent="0.25">
      <c r="A7606" s="131"/>
    </row>
    <row r="7607" spans="1:1" x14ac:dyDescent="0.25">
      <c r="A7607" s="131"/>
    </row>
    <row r="7608" spans="1:1" x14ac:dyDescent="0.25">
      <c r="A7608" s="131"/>
    </row>
    <row r="7609" spans="1:1" x14ac:dyDescent="0.25">
      <c r="A7609" s="131"/>
    </row>
    <row r="7610" spans="1:1" x14ac:dyDescent="0.25">
      <c r="A7610" s="131"/>
    </row>
    <row r="7611" spans="1:1" x14ac:dyDescent="0.25">
      <c r="A7611" s="131"/>
    </row>
    <row r="7612" spans="1:1" x14ac:dyDescent="0.25">
      <c r="A7612" s="131"/>
    </row>
    <row r="7613" spans="1:1" x14ac:dyDescent="0.25">
      <c r="A7613" s="131"/>
    </row>
    <row r="7614" spans="1:1" x14ac:dyDescent="0.25">
      <c r="A7614" s="131"/>
    </row>
    <row r="7615" spans="1:1" x14ac:dyDescent="0.25">
      <c r="A7615" s="131"/>
    </row>
    <row r="7616" spans="1:1" x14ac:dyDescent="0.25">
      <c r="A7616" s="131"/>
    </row>
    <row r="7617" spans="1:1" x14ac:dyDescent="0.25">
      <c r="A7617" s="131"/>
    </row>
    <row r="7618" spans="1:1" x14ac:dyDescent="0.25">
      <c r="A7618" s="131"/>
    </row>
    <row r="7619" spans="1:1" x14ac:dyDescent="0.25">
      <c r="A7619" s="131"/>
    </row>
    <row r="7620" spans="1:1" x14ac:dyDescent="0.25">
      <c r="A7620" s="131"/>
    </row>
    <row r="7621" spans="1:1" x14ac:dyDescent="0.25">
      <c r="A7621" s="131"/>
    </row>
    <row r="7622" spans="1:1" x14ac:dyDescent="0.25">
      <c r="A7622" s="131"/>
    </row>
    <row r="7623" spans="1:1" x14ac:dyDescent="0.25">
      <c r="A7623" s="131"/>
    </row>
    <row r="7624" spans="1:1" x14ac:dyDescent="0.25">
      <c r="A7624" s="131"/>
    </row>
    <row r="7625" spans="1:1" x14ac:dyDescent="0.25">
      <c r="A7625" s="131"/>
    </row>
    <row r="7626" spans="1:1" x14ac:dyDescent="0.25">
      <c r="A7626" s="131"/>
    </row>
    <row r="7627" spans="1:1" x14ac:dyDescent="0.25">
      <c r="A7627" s="131"/>
    </row>
    <row r="7628" spans="1:1" x14ac:dyDescent="0.25">
      <c r="A7628" s="131"/>
    </row>
    <row r="7629" spans="1:1" x14ac:dyDescent="0.25">
      <c r="A7629" s="131"/>
    </row>
    <row r="7630" spans="1:1" x14ac:dyDescent="0.25">
      <c r="A7630" s="131"/>
    </row>
    <row r="7631" spans="1:1" x14ac:dyDescent="0.25">
      <c r="A7631" s="131"/>
    </row>
    <row r="7632" spans="1:1" x14ac:dyDescent="0.25">
      <c r="A7632" s="131"/>
    </row>
    <row r="7633" spans="1:1" x14ac:dyDescent="0.25">
      <c r="A7633" s="131"/>
    </row>
    <row r="7634" spans="1:1" x14ac:dyDescent="0.25">
      <c r="A7634" s="131"/>
    </row>
    <row r="7635" spans="1:1" x14ac:dyDescent="0.25">
      <c r="A7635" s="131"/>
    </row>
    <row r="7636" spans="1:1" x14ac:dyDescent="0.25">
      <c r="A7636" s="131"/>
    </row>
    <row r="7637" spans="1:1" x14ac:dyDescent="0.25">
      <c r="A7637" s="131"/>
    </row>
    <row r="7638" spans="1:1" x14ac:dyDescent="0.25">
      <c r="A7638" s="131"/>
    </row>
    <row r="7639" spans="1:1" x14ac:dyDescent="0.25">
      <c r="A7639" s="131"/>
    </row>
    <row r="7640" spans="1:1" x14ac:dyDescent="0.25">
      <c r="A7640" s="131"/>
    </row>
    <row r="7641" spans="1:1" x14ac:dyDescent="0.25">
      <c r="A7641" s="131"/>
    </row>
    <row r="7642" spans="1:1" x14ac:dyDescent="0.25">
      <c r="A7642" s="131"/>
    </row>
    <row r="7643" spans="1:1" x14ac:dyDescent="0.25">
      <c r="A7643" s="131"/>
    </row>
    <row r="7644" spans="1:1" x14ac:dyDescent="0.25">
      <c r="A7644" s="131"/>
    </row>
    <row r="7645" spans="1:1" x14ac:dyDescent="0.25">
      <c r="A7645" s="131"/>
    </row>
    <row r="7646" spans="1:1" x14ac:dyDescent="0.25">
      <c r="A7646" s="131"/>
    </row>
    <row r="7647" spans="1:1" x14ac:dyDescent="0.25">
      <c r="A7647" s="131"/>
    </row>
    <row r="7648" spans="1:1" x14ac:dyDescent="0.25">
      <c r="A7648" s="131"/>
    </row>
    <row r="7649" spans="1:1" x14ac:dyDescent="0.25">
      <c r="A7649" s="131"/>
    </row>
    <row r="7650" spans="1:1" x14ac:dyDescent="0.25">
      <c r="A7650" s="131"/>
    </row>
    <row r="7651" spans="1:1" x14ac:dyDescent="0.25">
      <c r="A7651" s="131"/>
    </row>
    <row r="7652" spans="1:1" x14ac:dyDescent="0.25">
      <c r="A7652" s="131"/>
    </row>
    <row r="7653" spans="1:1" x14ac:dyDescent="0.25">
      <c r="A7653" s="131"/>
    </row>
    <row r="7654" spans="1:1" x14ac:dyDescent="0.25">
      <c r="A7654" s="131"/>
    </row>
    <row r="7655" spans="1:1" x14ac:dyDescent="0.25">
      <c r="A7655" s="131"/>
    </row>
    <row r="7656" spans="1:1" x14ac:dyDescent="0.25">
      <c r="A7656" s="131"/>
    </row>
    <row r="7657" spans="1:1" x14ac:dyDescent="0.25">
      <c r="A7657" s="131"/>
    </row>
    <row r="7658" spans="1:1" x14ac:dyDescent="0.25">
      <c r="A7658" s="131"/>
    </row>
    <row r="7659" spans="1:1" x14ac:dyDescent="0.25">
      <c r="A7659" s="131"/>
    </row>
    <row r="7660" spans="1:1" x14ac:dyDescent="0.25">
      <c r="A7660" s="131"/>
    </row>
    <row r="7661" spans="1:1" x14ac:dyDescent="0.25">
      <c r="A7661" s="131"/>
    </row>
    <row r="7662" spans="1:1" x14ac:dyDescent="0.25">
      <c r="A7662" s="131"/>
    </row>
    <row r="7663" spans="1:1" x14ac:dyDescent="0.25">
      <c r="A7663" s="131"/>
    </row>
    <row r="7664" spans="1:1" x14ac:dyDescent="0.25">
      <c r="A7664" s="131"/>
    </row>
    <row r="7665" spans="1:1" x14ac:dyDescent="0.25">
      <c r="A7665" s="131"/>
    </row>
    <row r="7666" spans="1:1" x14ac:dyDescent="0.25">
      <c r="A7666" s="131"/>
    </row>
    <row r="7667" spans="1:1" x14ac:dyDescent="0.25">
      <c r="A7667" s="131"/>
    </row>
    <row r="7668" spans="1:1" x14ac:dyDescent="0.25">
      <c r="A7668" s="131"/>
    </row>
    <row r="7669" spans="1:1" x14ac:dyDescent="0.25">
      <c r="A7669" s="131"/>
    </row>
    <row r="7670" spans="1:1" x14ac:dyDescent="0.25">
      <c r="A7670" s="131"/>
    </row>
    <row r="7671" spans="1:1" x14ac:dyDescent="0.25">
      <c r="A7671" s="131"/>
    </row>
    <row r="7672" spans="1:1" x14ac:dyDescent="0.25">
      <c r="A7672" s="131"/>
    </row>
    <row r="7673" spans="1:1" x14ac:dyDescent="0.25">
      <c r="A7673" s="131"/>
    </row>
    <row r="7674" spans="1:1" x14ac:dyDescent="0.25">
      <c r="A7674" s="131"/>
    </row>
    <row r="7675" spans="1:1" x14ac:dyDescent="0.25">
      <c r="A7675" s="131"/>
    </row>
    <row r="7676" spans="1:1" x14ac:dyDescent="0.25">
      <c r="A7676" s="131"/>
    </row>
    <row r="7677" spans="1:1" x14ac:dyDescent="0.25">
      <c r="A7677" s="131"/>
    </row>
    <row r="7678" spans="1:1" x14ac:dyDescent="0.25">
      <c r="A7678" s="131"/>
    </row>
    <row r="7679" spans="1:1" x14ac:dyDescent="0.25">
      <c r="A7679" s="131"/>
    </row>
    <row r="7680" spans="1:1" x14ac:dyDescent="0.25">
      <c r="A7680" s="131"/>
    </row>
    <row r="7681" spans="1:1" x14ac:dyDescent="0.25">
      <c r="A7681" s="131"/>
    </row>
    <row r="7682" spans="1:1" x14ac:dyDescent="0.25">
      <c r="A7682" s="131"/>
    </row>
    <row r="7683" spans="1:1" x14ac:dyDescent="0.25">
      <c r="A7683" s="131"/>
    </row>
    <row r="7684" spans="1:1" x14ac:dyDescent="0.25">
      <c r="A7684" s="131"/>
    </row>
    <row r="7685" spans="1:1" x14ac:dyDescent="0.25">
      <c r="A7685" s="131"/>
    </row>
    <row r="7686" spans="1:1" x14ac:dyDescent="0.25">
      <c r="A7686" s="131"/>
    </row>
    <row r="7687" spans="1:1" x14ac:dyDescent="0.25">
      <c r="A7687" s="131"/>
    </row>
    <row r="7688" spans="1:1" x14ac:dyDescent="0.25">
      <c r="A7688" s="131"/>
    </row>
    <row r="7689" spans="1:1" x14ac:dyDescent="0.25">
      <c r="A7689" s="131"/>
    </row>
    <row r="7690" spans="1:1" x14ac:dyDescent="0.25">
      <c r="A7690" s="131"/>
    </row>
    <row r="7691" spans="1:1" x14ac:dyDescent="0.25">
      <c r="A7691" s="131"/>
    </row>
    <row r="7692" spans="1:1" x14ac:dyDescent="0.25">
      <c r="A7692" s="131"/>
    </row>
    <row r="7693" spans="1:1" x14ac:dyDescent="0.25">
      <c r="A7693" s="131"/>
    </row>
    <row r="7694" spans="1:1" x14ac:dyDescent="0.25">
      <c r="A7694" s="131"/>
    </row>
    <row r="7695" spans="1:1" x14ac:dyDescent="0.25">
      <c r="A7695" s="131"/>
    </row>
    <row r="7696" spans="1:1" x14ac:dyDescent="0.25">
      <c r="A7696" s="131"/>
    </row>
    <row r="7697" spans="1:1" x14ac:dyDescent="0.25">
      <c r="A7697" s="131"/>
    </row>
    <row r="7698" spans="1:1" x14ac:dyDescent="0.25">
      <c r="A7698" s="131"/>
    </row>
    <row r="7699" spans="1:1" x14ac:dyDescent="0.25">
      <c r="A7699" s="131"/>
    </row>
    <row r="7700" spans="1:1" x14ac:dyDescent="0.25">
      <c r="A7700" s="131"/>
    </row>
    <row r="7701" spans="1:1" x14ac:dyDescent="0.25">
      <c r="A7701" s="131"/>
    </row>
    <row r="7702" spans="1:1" x14ac:dyDescent="0.25">
      <c r="A7702" s="131"/>
    </row>
    <row r="7703" spans="1:1" x14ac:dyDescent="0.25">
      <c r="A7703" s="131"/>
    </row>
    <row r="7704" spans="1:1" x14ac:dyDescent="0.25">
      <c r="A7704" s="131"/>
    </row>
    <row r="7705" spans="1:1" x14ac:dyDescent="0.25">
      <c r="A7705" s="131"/>
    </row>
    <row r="7706" spans="1:1" x14ac:dyDescent="0.25">
      <c r="A7706" s="131"/>
    </row>
    <row r="7707" spans="1:1" x14ac:dyDescent="0.25">
      <c r="A7707" s="131"/>
    </row>
    <row r="7708" spans="1:1" x14ac:dyDescent="0.25">
      <c r="A7708" s="131"/>
    </row>
    <row r="7709" spans="1:1" x14ac:dyDescent="0.25">
      <c r="A7709" s="131"/>
    </row>
    <row r="7710" spans="1:1" x14ac:dyDescent="0.25">
      <c r="A7710" s="131"/>
    </row>
    <row r="7711" spans="1:1" x14ac:dyDescent="0.25">
      <c r="A7711" s="131"/>
    </row>
    <row r="7712" spans="1:1" x14ac:dyDescent="0.25">
      <c r="A7712" s="131"/>
    </row>
    <row r="7713" spans="1:1" x14ac:dyDescent="0.25">
      <c r="A7713" s="131"/>
    </row>
    <row r="7714" spans="1:1" x14ac:dyDescent="0.25">
      <c r="A7714" s="131"/>
    </row>
    <row r="7715" spans="1:1" x14ac:dyDescent="0.25">
      <c r="A7715" s="131"/>
    </row>
    <row r="7716" spans="1:1" x14ac:dyDescent="0.25">
      <c r="A7716" s="131"/>
    </row>
    <row r="7717" spans="1:1" x14ac:dyDescent="0.25">
      <c r="A7717" s="131"/>
    </row>
    <row r="7718" spans="1:1" x14ac:dyDescent="0.25">
      <c r="A7718" s="131"/>
    </row>
    <row r="7719" spans="1:1" x14ac:dyDescent="0.25">
      <c r="A7719" s="131"/>
    </row>
    <row r="7720" spans="1:1" x14ac:dyDescent="0.25">
      <c r="A7720" s="131"/>
    </row>
    <row r="7721" spans="1:1" x14ac:dyDescent="0.25">
      <c r="A7721" s="131"/>
    </row>
    <row r="7722" spans="1:1" x14ac:dyDescent="0.25">
      <c r="A7722" s="131"/>
    </row>
    <row r="7723" spans="1:1" x14ac:dyDescent="0.25">
      <c r="A7723" s="131"/>
    </row>
    <row r="7724" spans="1:1" x14ac:dyDescent="0.25">
      <c r="A7724" s="131"/>
    </row>
    <row r="7725" spans="1:1" x14ac:dyDescent="0.25">
      <c r="A7725" s="131"/>
    </row>
    <row r="7726" spans="1:1" x14ac:dyDescent="0.25">
      <c r="A7726" s="131"/>
    </row>
    <row r="7727" spans="1:1" x14ac:dyDescent="0.25">
      <c r="A7727" s="131"/>
    </row>
    <row r="7728" spans="1:1" x14ac:dyDescent="0.25">
      <c r="A7728" s="131"/>
    </row>
    <row r="7729" spans="1:1" x14ac:dyDescent="0.25">
      <c r="A7729" s="131"/>
    </row>
    <row r="7730" spans="1:1" x14ac:dyDescent="0.25">
      <c r="A7730" s="131"/>
    </row>
    <row r="7731" spans="1:1" x14ac:dyDescent="0.25">
      <c r="A7731" s="131"/>
    </row>
    <row r="7732" spans="1:1" x14ac:dyDescent="0.25">
      <c r="A7732" s="131"/>
    </row>
    <row r="7733" spans="1:1" x14ac:dyDescent="0.25">
      <c r="A7733" s="131"/>
    </row>
    <row r="7734" spans="1:1" x14ac:dyDescent="0.25">
      <c r="A7734" s="131"/>
    </row>
    <row r="7735" spans="1:1" x14ac:dyDescent="0.25">
      <c r="A7735" s="131"/>
    </row>
    <row r="7736" spans="1:1" x14ac:dyDescent="0.25">
      <c r="A7736" s="131"/>
    </row>
    <row r="7737" spans="1:1" x14ac:dyDescent="0.25">
      <c r="A7737" s="131"/>
    </row>
    <row r="7738" spans="1:1" x14ac:dyDescent="0.25">
      <c r="A7738" s="131"/>
    </row>
    <row r="7739" spans="1:1" x14ac:dyDescent="0.25">
      <c r="A7739" s="131"/>
    </row>
    <row r="7740" spans="1:1" x14ac:dyDescent="0.25">
      <c r="A7740" s="131"/>
    </row>
    <row r="7741" spans="1:1" x14ac:dyDescent="0.25">
      <c r="A7741" s="131"/>
    </row>
    <row r="7742" spans="1:1" x14ac:dyDescent="0.25">
      <c r="A7742" s="131"/>
    </row>
    <row r="7743" spans="1:1" x14ac:dyDescent="0.25">
      <c r="A7743" s="131"/>
    </row>
    <row r="7744" spans="1:1" x14ac:dyDescent="0.25">
      <c r="A7744" s="131"/>
    </row>
    <row r="7745" spans="1:1" x14ac:dyDescent="0.25">
      <c r="A7745" s="131"/>
    </row>
    <row r="7746" spans="1:1" x14ac:dyDescent="0.25">
      <c r="A7746" s="131"/>
    </row>
    <row r="7747" spans="1:1" x14ac:dyDescent="0.25">
      <c r="A7747" s="131"/>
    </row>
    <row r="7748" spans="1:1" x14ac:dyDescent="0.25">
      <c r="A7748" s="131"/>
    </row>
    <row r="7749" spans="1:1" x14ac:dyDescent="0.25">
      <c r="A7749" s="131"/>
    </row>
    <row r="7750" spans="1:1" x14ac:dyDescent="0.25">
      <c r="A7750" s="131"/>
    </row>
    <row r="7751" spans="1:1" x14ac:dyDescent="0.25">
      <c r="A7751" s="131"/>
    </row>
    <row r="7752" spans="1:1" x14ac:dyDescent="0.25">
      <c r="A7752" s="131"/>
    </row>
    <row r="7753" spans="1:1" x14ac:dyDescent="0.25">
      <c r="A7753" s="131"/>
    </row>
    <row r="7754" spans="1:1" x14ac:dyDescent="0.25">
      <c r="A7754" s="131"/>
    </row>
    <row r="7755" spans="1:1" x14ac:dyDescent="0.25">
      <c r="A7755" s="131"/>
    </row>
    <row r="7756" spans="1:1" x14ac:dyDescent="0.25">
      <c r="A7756" s="131"/>
    </row>
    <row r="7757" spans="1:1" x14ac:dyDescent="0.25">
      <c r="A7757" s="131"/>
    </row>
    <row r="7758" spans="1:1" x14ac:dyDescent="0.25">
      <c r="A7758" s="131"/>
    </row>
    <row r="7759" spans="1:1" x14ac:dyDescent="0.25">
      <c r="A7759" s="131"/>
    </row>
    <row r="7760" spans="1:1" x14ac:dyDescent="0.25">
      <c r="A7760" s="131"/>
    </row>
    <row r="7761" spans="1:1" x14ac:dyDescent="0.25">
      <c r="A7761" s="131"/>
    </row>
    <row r="7762" spans="1:1" x14ac:dyDescent="0.25">
      <c r="A7762" s="131"/>
    </row>
    <row r="7763" spans="1:1" x14ac:dyDescent="0.25">
      <c r="A7763" s="131"/>
    </row>
    <row r="7764" spans="1:1" x14ac:dyDescent="0.25">
      <c r="A7764" s="131"/>
    </row>
    <row r="7765" spans="1:1" x14ac:dyDescent="0.25">
      <c r="A7765" s="131"/>
    </row>
    <row r="7766" spans="1:1" x14ac:dyDescent="0.25">
      <c r="A7766" s="131"/>
    </row>
    <row r="7767" spans="1:1" x14ac:dyDescent="0.25">
      <c r="A7767" s="131"/>
    </row>
    <row r="7768" spans="1:1" x14ac:dyDescent="0.25">
      <c r="A7768" s="131"/>
    </row>
    <row r="7769" spans="1:1" x14ac:dyDescent="0.25">
      <c r="A7769" s="131"/>
    </row>
    <row r="7770" spans="1:1" x14ac:dyDescent="0.25">
      <c r="A7770" s="131"/>
    </row>
    <row r="7771" spans="1:1" x14ac:dyDescent="0.25">
      <c r="A7771" s="131"/>
    </row>
    <row r="7772" spans="1:1" x14ac:dyDescent="0.25">
      <c r="A7772" s="131"/>
    </row>
    <row r="7773" spans="1:1" x14ac:dyDescent="0.25">
      <c r="A7773" s="131"/>
    </row>
    <row r="7774" spans="1:1" x14ac:dyDescent="0.25">
      <c r="A7774" s="131"/>
    </row>
    <row r="7775" spans="1:1" x14ac:dyDescent="0.25">
      <c r="A7775" s="131"/>
    </row>
    <row r="7776" spans="1:1" x14ac:dyDescent="0.25">
      <c r="A7776" s="131"/>
    </row>
    <row r="7777" spans="1:1" x14ac:dyDescent="0.25">
      <c r="A7777" s="131"/>
    </row>
    <row r="7778" spans="1:1" x14ac:dyDescent="0.25">
      <c r="A7778" s="131"/>
    </row>
    <row r="7779" spans="1:1" x14ac:dyDescent="0.25">
      <c r="A7779" s="131"/>
    </row>
    <row r="7780" spans="1:1" x14ac:dyDescent="0.25">
      <c r="A7780" s="131"/>
    </row>
    <row r="7781" spans="1:1" x14ac:dyDescent="0.25">
      <c r="A7781" s="131"/>
    </row>
    <row r="7782" spans="1:1" x14ac:dyDescent="0.25">
      <c r="A7782" s="131"/>
    </row>
    <row r="7783" spans="1:1" x14ac:dyDescent="0.25">
      <c r="A7783" s="131"/>
    </row>
    <row r="7784" spans="1:1" x14ac:dyDescent="0.25">
      <c r="A7784" s="131"/>
    </row>
    <row r="7785" spans="1:1" x14ac:dyDescent="0.25">
      <c r="A7785" s="131"/>
    </row>
    <row r="7786" spans="1:1" x14ac:dyDescent="0.25">
      <c r="A7786" s="131"/>
    </row>
    <row r="7787" spans="1:1" x14ac:dyDescent="0.25">
      <c r="A7787" s="131"/>
    </row>
    <row r="7788" spans="1:1" x14ac:dyDescent="0.25">
      <c r="A7788" s="131"/>
    </row>
    <row r="7789" spans="1:1" x14ac:dyDescent="0.25">
      <c r="A7789" s="131"/>
    </row>
    <row r="7790" spans="1:1" x14ac:dyDescent="0.25">
      <c r="A7790" s="131"/>
    </row>
    <row r="7791" spans="1:1" x14ac:dyDescent="0.25">
      <c r="A7791" s="131"/>
    </row>
    <row r="7792" spans="1:1" x14ac:dyDescent="0.25">
      <c r="A7792" s="131"/>
    </row>
    <row r="7793" spans="1:1" x14ac:dyDescent="0.25">
      <c r="A7793" s="131"/>
    </row>
    <row r="7794" spans="1:1" x14ac:dyDescent="0.25">
      <c r="A7794" s="131"/>
    </row>
    <row r="7795" spans="1:1" x14ac:dyDescent="0.25">
      <c r="A7795" s="131"/>
    </row>
    <row r="7796" spans="1:1" x14ac:dyDescent="0.25">
      <c r="A7796" s="131"/>
    </row>
    <row r="7797" spans="1:1" x14ac:dyDescent="0.25">
      <c r="A7797" s="131"/>
    </row>
    <row r="7798" spans="1:1" x14ac:dyDescent="0.25">
      <c r="A7798" s="131"/>
    </row>
    <row r="7799" spans="1:1" x14ac:dyDescent="0.25">
      <c r="A7799" s="131"/>
    </row>
    <row r="7800" spans="1:1" x14ac:dyDescent="0.25">
      <c r="A7800" s="131"/>
    </row>
    <row r="7801" spans="1:1" x14ac:dyDescent="0.25">
      <c r="A7801" s="131"/>
    </row>
    <row r="7802" spans="1:1" x14ac:dyDescent="0.25">
      <c r="A7802" s="131"/>
    </row>
    <row r="7803" spans="1:1" x14ac:dyDescent="0.25">
      <c r="A7803" s="131"/>
    </row>
    <row r="7804" spans="1:1" x14ac:dyDescent="0.25">
      <c r="A7804" s="131"/>
    </row>
    <row r="7805" spans="1:1" x14ac:dyDescent="0.25">
      <c r="A7805" s="131"/>
    </row>
    <row r="7806" spans="1:1" x14ac:dyDescent="0.25">
      <c r="A7806" s="131"/>
    </row>
    <row r="7807" spans="1:1" x14ac:dyDescent="0.25">
      <c r="A7807" s="131"/>
    </row>
    <row r="7808" spans="1:1" x14ac:dyDescent="0.25">
      <c r="A7808" s="131"/>
    </row>
    <row r="7809" spans="1:1" x14ac:dyDescent="0.25">
      <c r="A7809" s="131"/>
    </row>
    <row r="7810" spans="1:1" x14ac:dyDescent="0.25">
      <c r="A7810" s="131"/>
    </row>
    <row r="7811" spans="1:1" x14ac:dyDescent="0.25">
      <c r="A7811" s="131"/>
    </row>
    <row r="7812" spans="1:1" x14ac:dyDescent="0.25">
      <c r="A7812" s="131"/>
    </row>
    <row r="7813" spans="1:1" x14ac:dyDescent="0.25">
      <c r="A7813" s="131"/>
    </row>
    <row r="7814" spans="1:1" x14ac:dyDescent="0.25">
      <c r="A7814" s="131"/>
    </row>
    <row r="7815" spans="1:1" x14ac:dyDescent="0.25">
      <c r="A7815" s="131"/>
    </row>
    <row r="7816" spans="1:1" x14ac:dyDescent="0.25">
      <c r="A7816" s="131"/>
    </row>
    <row r="7817" spans="1:1" x14ac:dyDescent="0.25">
      <c r="A7817" s="131"/>
    </row>
    <row r="7818" spans="1:1" x14ac:dyDescent="0.25">
      <c r="A7818" s="131"/>
    </row>
    <row r="7819" spans="1:1" x14ac:dyDescent="0.25">
      <c r="A7819" s="131"/>
    </row>
    <row r="7820" spans="1:1" x14ac:dyDescent="0.25">
      <c r="A7820" s="131"/>
    </row>
    <row r="7821" spans="1:1" x14ac:dyDescent="0.25">
      <c r="A7821" s="131"/>
    </row>
    <row r="7822" spans="1:1" x14ac:dyDescent="0.25">
      <c r="A7822" s="131"/>
    </row>
    <row r="7823" spans="1:1" x14ac:dyDescent="0.25">
      <c r="A7823" s="131"/>
    </row>
    <row r="7824" spans="1:1" x14ac:dyDescent="0.25">
      <c r="A7824" s="131"/>
    </row>
    <row r="7825" spans="1:1" x14ac:dyDescent="0.25">
      <c r="A7825" s="131"/>
    </row>
    <row r="7826" spans="1:1" x14ac:dyDescent="0.25">
      <c r="A7826" s="131"/>
    </row>
    <row r="7827" spans="1:1" x14ac:dyDescent="0.25">
      <c r="A7827" s="131"/>
    </row>
    <row r="7828" spans="1:1" x14ac:dyDescent="0.25">
      <c r="A7828" s="131"/>
    </row>
    <row r="7829" spans="1:1" x14ac:dyDescent="0.25">
      <c r="A7829" s="131"/>
    </row>
    <row r="7830" spans="1:1" x14ac:dyDescent="0.25">
      <c r="A7830" s="131"/>
    </row>
    <row r="7831" spans="1:1" x14ac:dyDescent="0.25">
      <c r="A7831" s="131"/>
    </row>
    <row r="7832" spans="1:1" x14ac:dyDescent="0.25">
      <c r="A7832" s="131"/>
    </row>
    <row r="7833" spans="1:1" x14ac:dyDescent="0.25">
      <c r="A7833" s="131"/>
    </row>
    <row r="7834" spans="1:1" x14ac:dyDescent="0.25">
      <c r="A7834" s="131"/>
    </row>
    <row r="7835" spans="1:1" x14ac:dyDescent="0.25">
      <c r="A7835" s="131"/>
    </row>
    <row r="7836" spans="1:1" x14ac:dyDescent="0.25">
      <c r="A7836" s="131"/>
    </row>
    <row r="7837" spans="1:1" x14ac:dyDescent="0.25">
      <c r="A7837" s="131"/>
    </row>
    <row r="7838" spans="1:1" x14ac:dyDescent="0.25">
      <c r="A7838" s="131"/>
    </row>
    <row r="7839" spans="1:1" x14ac:dyDescent="0.25">
      <c r="A7839" s="131"/>
    </row>
    <row r="7840" spans="1:1" x14ac:dyDescent="0.25">
      <c r="A7840" s="131"/>
    </row>
    <row r="7841" spans="1:1" x14ac:dyDescent="0.25">
      <c r="A7841" s="131"/>
    </row>
    <row r="7842" spans="1:1" x14ac:dyDescent="0.25">
      <c r="A7842" s="131"/>
    </row>
    <row r="7843" spans="1:1" x14ac:dyDescent="0.25">
      <c r="A7843" s="131"/>
    </row>
    <row r="7844" spans="1:1" x14ac:dyDescent="0.25">
      <c r="A7844" s="131"/>
    </row>
    <row r="7845" spans="1:1" x14ac:dyDescent="0.25">
      <c r="A7845" s="131"/>
    </row>
    <row r="7846" spans="1:1" x14ac:dyDescent="0.25">
      <c r="A7846" s="131"/>
    </row>
    <row r="7847" spans="1:1" x14ac:dyDescent="0.25">
      <c r="A7847" s="131"/>
    </row>
    <row r="7848" spans="1:1" x14ac:dyDescent="0.25">
      <c r="A7848" s="131"/>
    </row>
    <row r="7849" spans="1:1" x14ac:dyDescent="0.25">
      <c r="A7849" s="131"/>
    </row>
    <row r="7850" spans="1:1" x14ac:dyDescent="0.25">
      <c r="A7850" s="131"/>
    </row>
    <row r="7851" spans="1:1" x14ac:dyDescent="0.25">
      <c r="A7851" s="131"/>
    </row>
    <row r="7852" spans="1:1" x14ac:dyDescent="0.25">
      <c r="A7852" s="131"/>
    </row>
    <row r="7853" spans="1:1" x14ac:dyDescent="0.25">
      <c r="A7853" s="131"/>
    </row>
    <row r="7854" spans="1:1" x14ac:dyDescent="0.25">
      <c r="A7854" s="131"/>
    </row>
    <row r="7855" spans="1:1" x14ac:dyDescent="0.25">
      <c r="A7855" s="131"/>
    </row>
    <row r="7856" spans="1:1" x14ac:dyDescent="0.25">
      <c r="A7856" s="131"/>
    </row>
    <row r="7857" spans="1:1" x14ac:dyDescent="0.25">
      <c r="A7857" s="131"/>
    </row>
    <row r="7858" spans="1:1" x14ac:dyDescent="0.25">
      <c r="A7858" s="131"/>
    </row>
    <row r="7859" spans="1:1" x14ac:dyDescent="0.25">
      <c r="A7859" s="131"/>
    </row>
    <row r="7860" spans="1:1" x14ac:dyDescent="0.25">
      <c r="A7860" s="131"/>
    </row>
    <row r="7861" spans="1:1" x14ac:dyDescent="0.25">
      <c r="A7861" s="131"/>
    </row>
    <row r="7862" spans="1:1" x14ac:dyDescent="0.25">
      <c r="A7862" s="131"/>
    </row>
    <row r="7863" spans="1:1" x14ac:dyDescent="0.25">
      <c r="A7863" s="131"/>
    </row>
    <row r="7864" spans="1:1" x14ac:dyDescent="0.25">
      <c r="A7864" s="131"/>
    </row>
    <row r="7865" spans="1:1" x14ac:dyDescent="0.25">
      <c r="A7865" s="131"/>
    </row>
    <row r="7866" spans="1:1" x14ac:dyDescent="0.25">
      <c r="A7866" s="131"/>
    </row>
    <row r="7867" spans="1:1" x14ac:dyDescent="0.25">
      <c r="A7867" s="131"/>
    </row>
    <row r="7868" spans="1:1" x14ac:dyDescent="0.25">
      <c r="A7868" s="131"/>
    </row>
    <row r="7869" spans="1:1" x14ac:dyDescent="0.25">
      <c r="A7869" s="131"/>
    </row>
    <row r="7870" spans="1:1" x14ac:dyDescent="0.25">
      <c r="A7870" s="131"/>
    </row>
    <row r="7871" spans="1:1" x14ac:dyDescent="0.25">
      <c r="A7871" s="131"/>
    </row>
    <row r="7872" spans="1:1" x14ac:dyDescent="0.25">
      <c r="A7872" s="131"/>
    </row>
    <row r="7873" spans="1:1" x14ac:dyDescent="0.25">
      <c r="A7873" s="131"/>
    </row>
    <row r="7874" spans="1:1" x14ac:dyDescent="0.25">
      <c r="A7874" s="131"/>
    </row>
    <row r="7875" spans="1:1" x14ac:dyDescent="0.25">
      <c r="A7875" s="131"/>
    </row>
    <row r="7876" spans="1:1" x14ac:dyDescent="0.25">
      <c r="A7876" s="131"/>
    </row>
    <row r="7877" spans="1:1" x14ac:dyDescent="0.25">
      <c r="A7877" s="131"/>
    </row>
    <row r="7878" spans="1:1" x14ac:dyDescent="0.25">
      <c r="A7878" s="131"/>
    </row>
    <row r="7879" spans="1:1" x14ac:dyDescent="0.25">
      <c r="A7879" s="131"/>
    </row>
    <row r="7880" spans="1:1" x14ac:dyDescent="0.25">
      <c r="A7880" s="131"/>
    </row>
    <row r="7881" spans="1:1" x14ac:dyDescent="0.25">
      <c r="A7881" s="131"/>
    </row>
    <row r="7882" spans="1:1" x14ac:dyDescent="0.25">
      <c r="A7882" s="131"/>
    </row>
    <row r="7883" spans="1:1" x14ac:dyDescent="0.25">
      <c r="A7883" s="131"/>
    </row>
    <row r="7884" spans="1:1" x14ac:dyDescent="0.25">
      <c r="A7884" s="131"/>
    </row>
    <row r="7885" spans="1:1" x14ac:dyDescent="0.25">
      <c r="A7885" s="131"/>
    </row>
    <row r="7886" spans="1:1" x14ac:dyDescent="0.25">
      <c r="A7886" s="131"/>
    </row>
    <row r="7887" spans="1:1" x14ac:dyDescent="0.25">
      <c r="A7887" s="131"/>
    </row>
    <row r="7888" spans="1:1" x14ac:dyDescent="0.25">
      <c r="A7888" s="131"/>
    </row>
    <row r="7889" spans="1:1" x14ac:dyDescent="0.25">
      <c r="A7889" s="131"/>
    </row>
    <row r="7890" spans="1:1" x14ac:dyDescent="0.25">
      <c r="A7890" s="131"/>
    </row>
    <row r="7891" spans="1:1" x14ac:dyDescent="0.25">
      <c r="A7891" s="131"/>
    </row>
    <row r="7892" spans="1:1" x14ac:dyDescent="0.25">
      <c r="A7892" s="131"/>
    </row>
    <row r="7893" spans="1:1" x14ac:dyDescent="0.25">
      <c r="A7893" s="131"/>
    </row>
    <row r="7894" spans="1:1" x14ac:dyDescent="0.25">
      <c r="A7894" s="131"/>
    </row>
    <row r="7895" spans="1:1" x14ac:dyDescent="0.25">
      <c r="A7895" s="131"/>
    </row>
    <row r="7896" spans="1:1" x14ac:dyDescent="0.25">
      <c r="A7896" s="131"/>
    </row>
    <row r="7897" spans="1:1" x14ac:dyDescent="0.25">
      <c r="A7897" s="131"/>
    </row>
    <row r="7898" spans="1:1" x14ac:dyDescent="0.25">
      <c r="A7898" s="131"/>
    </row>
    <row r="7899" spans="1:1" x14ac:dyDescent="0.25">
      <c r="A7899" s="131"/>
    </row>
    <row r="7900" spans="1:1" x14ac:dyDescent="0.25">
      <c r="A7900" s="131"/>
    </row>
    <row r="7901" spans="1:1" x14ac:dyDescent="0.25">
      <c r="A7901" s="131"/>
    </row>
    <row r="7902" spans="1:1" x14ac:dyDescent="0.25">
      <c r="A7902" s="131"/>
    </row>
    <row r="7903" spans="1:1" x14ac:dyDescent="0.25">
      <c r="A7903" s="131"/>
    </row>
    <row r="7904" spans="1:1" x14ac:dyDescent="0.25">
      <c r="A7904" s="131"/>
    </row>
    <row r="7905" spans="1:1" x14ac:dyDescent="0.25">
      <c r="A7905" s="131"/>
    </row>
    <row r="7906" spans="1:1" x14ac:dyDescent="0.25">
      <c r="A7906" s="131"/>
    </row>
    <row r="7907" spans="1:1" x14ac:dyDescent="0.25">
      <c r="A7907" s="131"/>
    </row>
    <row r="7908" spans="1:1" x14ac:dyDescent="0.25">
      <c r="A7908" s="131"/>
    </row>
    <row r="7909" spans="1:1" x14ac:dyDescent="0.25">
      <c r="A7909" s="131"/>
    </row>
    <row r="7910" spans="1:1" x14ac:dyDescent="0.25">
      <c r="A7910" s="131"/>
    </row>
    <row r="7911" spans="1:1" x14ac:dyDescent="0.25">
      <c r="A7911" s="131"/>
    </row>
    <row r="7912" spans="1:1" x14ac:dyDescent="0.25">
      <c r="A7912" s="131"/>
    </row>
    <row r="7913" spans="1:1" x14ac:dyDescent="0.25">
      <c r="A7913" s="131"/>
    </row>
    <row r="7914" spans="1:1" x14ac:dyDescent="0.25">
      <c r="A7914" s="131"/>
    </row>
    <row r="7915" spans="1:1" x14ac:dyDescent="0.25">
      <c r="A7915" s="131"/>
    </row>
    <row r="7916" spans="1:1" x14ac:dyDescent="0.25">
      <c r="A7916" s="131"/>
    </row>
    <row r="7917" spans="1:1" x14ac:dyDescent="0.25">
      <c r="A7917" s="131"/>
    </row>
    <row r="7918" spans="1:1" x14ac:dyDescent="0.25">
      <c r="A7918" s="131"/>
    </row>
    <row r="7919" spans="1:1" x14ac:dyDescent="0.25">
      <c r="A7919" s="131"/>
    </row>
    <row r="7920" spans="1:1" x14ac:dyDescent="0.25">
      <c r="A7920" s="131"/>
    </row>
    <row r="7921" spans="1:1" x14ac:dyDescent="0.25">
      <c r="A7921" s="131"/>
    </row>
    <row r="7922" spans="1:1" x14ac:dyDescent="0.25">
      <c r="A7922" s="131"/>
    </row>
    <row r="7923" spans="1:1" x14ac:dyDescent="0.25">
      <c r="A7923" s="131"/>
    </row>
    <row r="7924" spans="1:1" x14ac:dyDescent="0.25">
      <c r="A7924" s="131"/>
    </row>
    <row r="7925" spans="1:1" x14ac:dyDescent="0.25">
      <c r="A7925" s="131"/>
    </row>
    <row r="7926" spans="1:1" x14ac:dyDescent="0.25">
      <c r="A7926" s="131"/>
    </row>
    <row r="7927" spans="1:1" x14ac:dyDescent="0.25">
      <c r="A7927" s="131"/>
    </row>
    <row r="7928" spans="1:1" x14ac:dyDescent="0.25">
      <c r="A7928" s="131"/>
    </row>
    <row r="7929" spans="1:1" x14ac:dyDescent="0.25">
      <c r="A7929" s="131"/>
    </row>
    <row r="7930" spans="1:1" x14ac:dyDescent="0.25">
      <c r="A7930" s="131"/>
    </row>
    <row r="7931" spans="1:1" x14ac:dyDescent="0.25">
      <c r="A7931" s="131"/>
    </row>
    <row r="7932" spans="1:1" x14ac:dyDescent="0.25">
      <c r="A7932" s="131"/>
    </row>
    <row r="7933" spans="1:1" x14ac:dyDescent="0.25">
      <c r="A7933" s="131"/>
    </row>
    <row r="7934" spans="1:1" x14ac:dyDescent="0.25">
      <c r="A7934" s="131"/>
    </row>
    <row r="7935" spans="1:1" x14ac:dyDescent="0.25">
      <c r="A7935" s="131"/>
    </row>
    <row r="7936" spans="1:1" x14ac:dyDescent="0.25">
      <c r="A7936" s="131"/>
    </row>
    <row r="7937" spans="1:1" x14ac:dyDescent="0.25">
      <c r="A7937" s="131"/>
    </row>
    <row r="7938" spans="1:1" x14ac:dyDescent="0.25">
      <c r="A7938" s="131"/>
    </row>
    <row r="7939" spans="1:1" x14ac:dyDescent="0.25">
      <c r="A7939" s="131"/>
    </row>
    <row r="7940" spans="1:1" x14ac:dyDescent="0.25">
      <c r="A7940" s="131"/>
    </row>
    <row r="7941" spans="1:1" x14ac:dyDescent="0.25">
      <c r="A7941" s="131"/>
    </row>
    <row r="7942" spans="1:1" x14ac:dyDescent="0.25">
      <c r="A7942" s="131"/>
    </row>
    <row r="7943" spans="1:1" x14ac:dyDescent="0.25">
      <c r="A7943" s="131"/>
    </row>
    <row r="7944" spans="1:1" x14ac:dyDescent="0.25">
      <c r="A7944" s="131"/>
    </row>
    <row r="7945" spans="1:1" x14ac:dyDescent="0.25">
      <c r="A7945" s="131"/>
    </row>
    <row r="7946" spans="1:1" x14ac:dyDescent="0.25">
      <c r="A7946" s="131"/>
    </row>
    <row r="7947" spans="1:1" x14ac:dyDescent="0.25">
      <c r="A7947" s="131"/>
    </row>
    <row r="7948" spans="1:1" x14ac:dyDescent="0.25">
      <c r="A7948" s="131"/>
    </row>
    <row r="7949" spans="1:1" x14ac:dyDescent="0.25">
      <c r="A7949" s="131"/>
    </row>
    <row r="7950" spans="1:1" x14ac:dyDescent="0.25">
      <c r="A7950" s="131"/>
    </row>
    <row r="7951" spans="1:1" x14ac:dyDescent="0.25">
      <c r="A7951" s="131"/>
    </row>
    <row r="7952" spans="1:1" x14ac:dyDescent="0.25">
      <c r="A7952" s="131"/>
    </row>
    <row r="7953" spans="1:1" x14ac:dyDescent="0.25">
      <c r="A7953" s="131"/>
    </row>
    <row r="7954" spans="1:1" x14ac:dyDescent="0.25">
      <c r="A7954" s="131"/>
    </row>
    <row r="7955" spans="1:1" x14ac:dyDescent="0.25">
      <c r="A7955" s="131"/>
    </row>
    <row r="7956" spans="1:1" x14ac:dyDescent="0.25">
      <c r="A7956" s="131"/>
    </row>
    <row r="7957" spans="1:1" x14ac:dyDescent="0.25">
      <c r="A7957" s="131"/>
    </row>
    <row r="7958" spans="1:1" x14ac:dyDescent="0.25">
      <c r="A7958" s="131"/>
    </row>
    <row r="7959" spans="1:1" x14ac:dyDescent="0.25">
      <c r="A7959" s="131"/>
    </row>
    <row r="7960" spans="1:1" x14ac:dyDescent="0.25">
      <c r="A7960" s="131"/>
    </row>
    <row r="7961" spans="1:1" x14ac:dyDescent="0.25">
      <c r="A7961" s="131"/>
    </row>
    <row r="7962" spans="1:1" x14ac:dyDescent="0.25">
      <c r="A7962" s="131"/>
    </row>
    <row r="7963" spans="1:1" x14ac:dyDescent="0.25">
      <c r="A7963" s="131"/>
    </row>
    <row r="7964" spans="1:1" x14ac:dyDescent="0.25">
      <c r="A7964" s="131"/>
    </row>
    <row r="7965" spans="1:1" x14ac:dyDescent="0.25">
      <c r="A7965" s="131"/>
    </row>
    <row r="7966" spans="1:1" x14ac:dyDescent="0.25">
      <c r="A7966" s="131"/>
    </row>
    <row r="7967" spans="1:1" x14ac:dyDescent="0.25">
      <c r="A7967" s="131"/>
    </row>
    <row r="7968" spans="1:1" x14ac:dyDescent="0.25">
      <c r="A7968" s="131"/>
    </row>
    <row r="7969" spans="1:1" x14ac:dyDescent="0.25">
      <c r="A7969" s="131"/>
    </row>
    <row r="7970" spans="1:1" x14ac:dyDescent="0.25">
      <c r="A7970" s="131"/>
    </row>
    <row r="7971" spans="1:1" x14ac:dyDescent="0.25">
      <c r="A7971" s="131"/>
    </row>
    <row r="7972" spans="1:1" x14ac:dyDescent="0.25">
      <c r="A7972" s="131"/>
    </row>
    <row r="7973" spans="1:1" x14ac:dyDescent="0.25">
      <c r="A7973" s="131"/>
    </row>
    <row r="7974" spans="1:1" x14ac:dyDescent="0.25">
      <c r="A7974" s="131"/>
    </row>
    <row r="7975" spans="1:1" x14ac:dyDescent="0.25">
      <c r="A7975" s="131"/>
    </row>
    <row r="7976" spans="1:1" x14ac:dyDescent="0.25">
      <c r="A7976" s="131"/>
    </row>
    <row r="7977" spans="1:1" x14ac:dyDescent="0.25">
      <c r="A7977" s="131"/>
    </row>
    <row r="7978" spans="1:1" x14ac:dyDescent="0.25">
      <c r="A7978" s="131"/>
    </row>
    <row r="7979" spans="1:1" x14ac:dyDescent="0.25">
      <c r="A7979" s="131"/>
    </row>
    <row r="7980" spans="1:1" x14ac:dyDescent="0.25">
      <c r="A7980" s="131"/>
    </row>
    <row r="7981" spans="1:1" x14ac:dyDescent="0.25">
      <c r="A7981" s="131"/>
    </row>
    <row r="7982" spans="1:1" x14ac:dyDescent="0.25">
      <c r="A7982" s="131"/>
    </row>
    <row r="7983" spans="1:1" x14ac:dyDescent="0.25">
      <c r="A7983" s="131"/>
    </row>
    <row r="7984" spans="1:1" x14ac:dyDescent="0.25">
      <c r="A7984" s="131"/>
    </row>
    <row r="7985" spans="1:1" x14ac:dyDescent="0.25">
      <c r="A7985" s="131"/>
    </row>
    <row r="7986" spans="1:1" x14ac:dyDescent="0.25">
      <c r="A7986" s="131"/>
    </row>
    <row r="7987" spans="1:1" x14ac:dyDescent="0.25">
      <c r="A7987" s="131"/>
    </row>
    <row r="7988" spans="1:1" x14ac:dyDescent="0.25">
      <c r="A7988" s="131"/>
    </row>
    <row r="7989" spans="1:1" x14ac:dyDescent="0.25">
      <c r="A7989" s="131"/>
    </row>
    <row r="7990" spans="1:1" x14ac:dyDescent="0.25">
      <c r="A7990" s="131"/>
    </row>
    <row r="7991" spans="1:1" x14ac:dyDescent="0.25">
      <c r="A7991" s="131"/>
    </row>
    <row r="7992" spans="1:1" x14ac:dyDescent="0.25">
      <c r="A7992" s="131"/>
    </row>
    <row r="7993" spans="1:1" x14ac:dyDescent="0.25">
      <c r="A7993" s="131"/>
    </row>
    <row r="7994" spans="1:1" x14ac:dyDescent="0.25">
      <c r="A7994" s="131"/>
    </row>
    <row r="7995" spans="1:1" x14ac:dyDescent="0.25">
      <c r="A7995" s="131"/>
    </row>
    <row r="7996" spans="1:1" x14ac:dyDescent="0.25">
      <c r="A7996" s="131"/>
    </row>
    <row r="7997" spans="1:1" x14ac:dyDescent="0.25">
      <c r="A7997" s="131"/>
    </row>
    <row r="7998" spans="1:1" x14ac:dyDescent="0.25">
      <c r="A7998" s="131"/>
    </row>
    <row r="7999" spans="1:1" x14ac:dyDescent="0.25">
      <c r="A7999" s="131"/>
    </row>
    <row r="8000" spans="1:1" x14ac:dyDescent="0.25">
      <c r="A8000" s="131"/>
    </row>
    <row r="8001" spans="1:1" x14ac:dyDescent="0.25">
      <c r="A8001" s="131"/>
    </row>
    <row r="8002" spans="1:1" x14ac:dyDescent="0.25">
      <c r="A8002" s="131"/>
    </row>
    <row r="8003" spans="1:1" x14ac:dyDescent="0.25">
      <c r="A8003" s="131"/>
    </row>
    <row r="8004" spans="1:1" x14ac:dyDescent="0.25">
      <c r="A8004" s="131"/>
    </row>
    <row r="8005" spans="1:1" x14ac:dyDescent="0.25">
      <c r="A8005" s="131"/>
    </row>
    <row r="8006" spans="1:1" x14ac:dyDescent="0.25">
      <c r="A8006" s="131"/>
    </row>
    <row r="8007" spans="1:1" x14ac:dyDescent="0.25">
      <c r="A8007" s="131"/>
    </row>
    <row r="8008" spans="1:1" x14ac:dyDescent="0.25">
      <c r="A8008" s="131"/>
    </row>
    <row r="8009" spans="1:1" x14ac:dyDescent="0.25">
      <c r="A8009" s="131"/>
    </row>
    <row r="8010" spans="1:1" x14ac:dyDescent="0.25">
      <c r="A8010" s="131"/>
    </row>
    <row r="8011" spans="1:1" x14ac:dyDescent="0.25">
      <c r="A8011" s="131"/>
    </row>
    <row r="8012" spans="1:1" x14ac:dyDescent="0.25">
      <c r="A8012" s="131"/>
    </row>
    <row r="8013" spans="1:1" x14ac:dyDescent="0.25">
      <c r="A8013" s="131"/>
    </row>
    <row r="8014" spans="1:1" x14ac:dyDescent="0.25">
      <c r="A8014" s="131"/>
    </row>
    <row r="8015" spans="1:1" x14ac:dyDescent="0.25">
      <c r="A8015" s="131"/>
    </row>
    <row r="8016" spans="1:1" x14ac:dyDescent="0.25">
      <c r="A8016" s="131"/>
    </row>
    <row r="8017" spans="1:1" x14ac:dyDescent="0.25">
      <c r="A8017" s="131"/>
    </row>
    <row r="8018" spans="1:1" x14ac:dyDescent="0.25">
      <c r="A8018" s="131"/>
    </row>
    <row r="8019" spans="1:1" x14ac:dyDescent="0.25">
      <c r="A8019" s="131"/>
    </row>
    <row r="8020" spans="1:1" x14ac:dyDescent="0.25">
      <c r="A8020" s="131"/>
    </row>
    <row r="8021" spans="1:1" x14ac:dyDescent="0.25">
      <c r="A8021" s="131"/>
    </row>
    <row r="8022" spans="1:1" x14ac:dyDescent="0.25">
      <c r="A8022" s="131"/>
    </row>
    <row r="8023" spans="1:1" x14ac:dyDescent="0.25">
      <c r="A8023" s="131"/>
    </row>
    <row r="8024" spans="1:1" x14ac:dyDescent="0.25">
      <c r="A8024" s="131"/>
    </row>
    <row r="8025" spans="1:1" x14ac:dyDescent="0.25">
      <c r="A8025" s="131"/>
    </row>
    <row r="8026" spans="1:1" x14ac:dyDescent="0.25">
      <c r="A8026" s="131"/>
    </row>
    <row r="8027" spans="1:1" x14ac:dyDescent="0.25">
      <c r="A8027" s="131"/>
    </row>
    <row r="8028" spans="1:1" x14ac:dyDescent="0.25">
      <c r="A8028" s="131"/>
    </row>
    <row r="8029" spans="1:1" x14ac:dyDescent="0.25">
      <c r="A8029" s="131"/>
    </row>
    <row r="8030" spans="1:1" x14ac:dyDescent="0.25">
      <c r="A8030" s="131"/>
    </row>
    <row r="8031" spans="1:1" x14ac:dyDescent="0.25">
      <c r="A8031" s="131"/>
    </row>
    <row r="8032" spans="1:1" x14ac:dyDescent="0.25">
      <c r="A8032" s="131"/>
    </row>
    <row r="8033" spans="1:1" x14ac:dyDescent="0.25">
      <c r="A8033" s="131"/>
    </row>
    <row r="8034" spans="1:1" x14ac:dyDescent="0.25">
      <c r="A8034" s="131"/>
    </row>
    <row r="8035" spans="1:1" x14ac:dyDescent="0.25">
      <c r="A8035" s="131"/>
    </row>
    <row r="8036" spans="1:1" x14ac:dyDescent="0.25">
      <c r="A8036" s="131"/>
    </row>
    <row r="8037" spans="1:1" x14ac:dyDescent="0.25">
      <c r="A8037" s="131"/>
    </row>
    <row r="8038" spans="1:1" x14ac:dyDescent="0.25">
      <c r="A8038" s="131"/>
    </row>
    <row r="8039" spans="1:1" x14ac:dyDescent="0.25">
      <c r="A8039" s="131"/>
    </row>
    <row r="8040" spans="1:1" x14ac:dyDescent="0.25">
      <c r="A8040" s="131"/>
    </row>
    <row r="8041" spans="1:1" x14ac:dyDescent="0.25">
      <c r="A8041" s="131"/>
    </row>
    <row r="8042" spans="1:1" x14ac:dyDescent="0.25">
      <c r="A8042" s="131"/>
    </row>
    <row r="8043" spans="1:1" x14ac:dyDescent="0.25">
      <c r="A8043" s="131"/>
    </row>
    <row r="8044" spans="1:1" x14ac:dyDescent="0.25">
      <c r="A8044" s="131"/>
    </row>
    <row r="8045" spans="1:1" x14ac:dyDescent="0.25">
      <c r="A8045" s="131"/>
    </row>
    <row r="8046" spans="1:1" x14ac:dyDescent="0.25">
      <c r="A8046" s="131"/>
    </row>
    <row r="8047" spans="1:1" x14ac:dyDescent="0.25">
      <c r="A8047" s="131"/>
    </row>
    <row r="8048" spans="1:1" x14ac:dyDescent="0.25">
      <c r="A8048" s="131"/>
    </row>
    <row r="8049" spans="1:1" x14ac:dyDescent="0.25">
      <c r="A8049" s="131"/>
    </row>
    <row r="8050" spans="1:1" x14ac:dyDescent="0.25">
      <c r="A8050" s="131"/>
    </row>
    <row r="8051" spans="1:1" x14ac:dyDescent="0.25">
      <c r="A8051" s="131"/>
    </row>
    <row r="8052" spans="1:1" x14ac:dyDescent="0.25">
      <c r="A8052" s="131"/>
    </row>
    <row r="8053" spans="1:1" x14ac:dyDescent="0.25">
      <c r="A8053" s="131"/>
    </row>
    <row r="8054" spans="1:1" x14ac:dyDescent="0.25">
      <c r="A8054" s="131"/>
    </row>
    <row r="8055" spans="1:1" x14ac:dyDescent="0.25">
      <c r="A8055" s="131"/>
    </row>
    <row r="8056" spans="1:1" x14ac:dyDescent="0.25">
      <c r="A8056" s="131"/>
    </row>
    <row r="8057" spans="1:1" x14ac:dyDescent="0.25">
      <c r="A8057" s="131"/>
    </row>
    <row r="8058" spans="1:1" x14ac:dyDescent="0.25">
      <c r="A8058" s="131"/>
    </row>
    <row r="8059" spans="1:1" x14ac:dyDescent="0.25">
      <c r="A8059" s="131"/>
    </row>
    <row r="8060" spans="1:1" x14ac:dyDescent="0.25">
      <c r="A8060" s="131"/>
    </row>
    <row r="8061" spans="1:1" x14ac:dyDescent="0.25">
      <c r="A8061" s="131"/>
    </row>
    <row r="8062" spans="1:1" x14ac:dyDescent="0.25">
      <c r="A8062" s="131"/>
    </row>
    <row r="8063" spans="1:1" x14ac:dyDescent="0.25">
      <c r="A8063" s="131"/>
    </row>
    <row r="8064" spans="1:1" x14ac:dyDescent="0.25">
      <c r="A8064" s="131"/>
    </row>
    <row r="8065" spans="1:1" x14ac:dyDescent="0.25">
      <c r="A8065" s="131"/>
    </row>
    <row r="8066" spans="1:1" x14ac:dyDescent="0.25">
      <c r="A8066" s="131"/>
    </row>
    <row r="8067" spans="1:1" x14ac:dyDescent="0.25">
      <c r="A8067" s="131"/>
    </row>
    <row r="8068" spans="1:1" x14ac:dyDescent="0.25">
      <c r="A8068" s="131"/>
    </row>
    <row r="8069" spans="1:1" x14ac:dyDescent="0.25">
      <c r="A8069" s="131"/>
    </row>
    <row r="8070" spans="1:1" x14ac:dyDescent="0.25">
      <c r="A8070" s="131"/>
    </row>
    <row r="8071" spans="1:1" x14ac:dyDescent="0.25">
      <c r="A8071" s="131"/>
    </row>
    <row r="8072" spans="1:1" x14ac:dyDescent="0.25">
      <c r="A8072" s="131"/>
    </row>
    <row r="8073" spans="1:1" x14ac:dyDescent="0.25">
      <c r="A8073" s="131"/>
    </row>
    <row r="8074" spans="1:1" x14ac:dyDescent="0.25">
      <c r="A8074" s="131"/>
    </row>
    <row r="8075" spans="1:1" x14ac:dyDescent="0.25">
      <c r="A8075" s="131"/>
    </row>
    <row r="8076" spans="1:1" x14ac:dyDescent="0.25">
      <c r="A8076" s="131"/>
    </row>
    <row r="8077" spans="1:1" x14ac:dyDescent="0.25">
      <c r="A8077" s="131"/>
    </row>
    <row r="8078" spans="1:1" x14ac:dyDescent="0.25">
      <c r="A8078" s="131"/>
    </row>
    <row r="8079" spans="1:1" x14ac:dyDescent="0.25">
      <c r="A8079" s="131"/>
    </row>
    <row r="8080" spans="1:1" x14ac:dyDescent="0.25">
      <c r="A8080" s="131"/>
    </row>
    <row r="8081" spans="1:1" x14ac:dyDescent="0.25">
      <c r="A8081" s="131"/>
    </row>
    <row r="8082" spans="1:1" x14ac:dyDescent="0.25">
      <c r="A8082" s="131"/>
    </row>
    <row r="8083" spans="1:1" x14ac:dyDescent="0.25">
      <c r="A8083" s="131"/>
    </row>
    <row r="8084" spans="1:1" x14ac:dyDescent="0.25">
      <c r="A8084" s="131"/>
    </row>
    <row r="8085" spans="1:1" x14ac:dyDescent="0.25">
      <c r="A8085" s="131"/>
    </row>
    <row r="8086" spans="1:1" x14ac:dyDescent="0.25">
      <c r="A8086" s="131"/>
    </row>
    <row r="8087" spans="1:1" x14ac:dyDescent="0.25">
      <c r="A8087" s="131"/>
    </row>
    <row r="8088" spans="1:1" x14ac:dyDescent="0.25">
      <c r="A8088" s="131"/>
    </row>
    <row r="8089" spans="1:1" x14ac:dyDescent="0.25">
      <c r="A8089" s="131"/>
    </row>
    <row r="8090" spans="1:1" x14ac:dyDescent="0.25">
      <c r="A8090" s="131"/>
    </row>
    <row r="8091" spans="1:1" x14ac:dyDescent="0.25">
      <c r="A8091" s="131"/>
    </row>
    <row r="8092" spans="1:1" x14ac:dyDescent="0.25">
      <c r="A8092" s="131"/>
    </row>
    <row r="8093" spans="1:1" x14ac:dyDescent="0.25">
      <c r="A8093" s="131"/>
    </row>
    <row r="8094" spans="1:1" x14ac:dyDescent="0.25">
      <c r="A8094" s="131"/>
    </row>
    <row r="8095" spans="1:1" x14ac:dyDescent="0.25">
      <c r="A8095" s="131"/>
    </row>
    <row r="8096" spans="1:1" x14ac:dyDescent="0.25">
      <c r="A8096" s="131"/>
    </row>
    <row r="8097" spans="1:1" x14ac:dyDescent="0.25">
      <c r="A8097" s="131"/>
    </row>
    <row r="8098" spans="1:1" x14ac:dyDescent="0.25">
      <c r="A8098" s="131"/>
    </row>
    <row r="8099" spans="1:1" x14ac:dyDescent="0.25">
      <c r="A8099" s="131"/>
    </row>
    <row r="8100" spans="1:1" x14ac:dyDescent="0.25">
      <c r="A8100" s="131"/>
    </row>
    <row r="8101" spans="1:1" x14ac:dyDescent="0.25">
      <c r="A8101" s="131"/>
    </row>
    <row r="8102" spans="1:1" x14ac:dyDescent="0.25">
      <c r="A8102" s="131"/>
    </row>
    <row r="8103" spans="1:1" x14ac:dyDescent="0.25">
      <c r="A8103" s="131"/>
    </row>
    <row r="8104" spans="1:1" x14ac:dyDescent="0.25">
      <c r="A8104" s="131"/>
    </row>
    <row r="8105" spans="1:1" x14ac:dyDescent="0.25">
      <c r="A8105" s="131"/>
    </row>
    <row r="8106" spans="1:1" x14ac:dyDescent="0.25">
      <c r="A8106" s="131"/>
    </row>
    <row r="8107" spans="1:1" x14ac:dyDescent="0.25">
      <c r="A8107" s="131"/>
    </row>
    <row r="8108" spans="1:1" x14ac:dyDescent="0.25">
      <c r="A8108" s="131"/>
    </row>
    <row r="8109" spans="1:1" x14ac:dyDescent="0.25">
      <c r="A8109" s="131"/>
    </row>
    <row r="8110" spans="1:1" x14ac:dyDescent="0.25">
      <c r="A8110" s="131"/>
    </row>
    <row r="8111" spans="1:1" x14ac:dyDescent="0.25">
      <c r="A8111" s="131"/>
    </row>
    <row r="8112" spans="1:1" x14ac:dyDescent="0.25">
      <c r="A8112" s="131"/>
    </row>
    <row r="8113" spans="1:1" x14ac:dyDescent="0.25">
      <c r="A8113" s="131"/>
    </row>
    <row r="8114" spans="1:1" x14ac:dyDescent="0.25">
      <c r="A8114" s="131"/>
    </row>
    <row r="8115" spans="1:1" x14ac:dyDescent="0.25">
      <c r="A8115" s="131"/>
    </row>
    <row r="8116" spans="1:1" x14ac:dyDescent="0.25">
      <c r="A8116" s="131"/>
    </row>
    <row r="8117" spans="1:1" x14ac:dyDescent="0.25">
      <c r="A8117" s="131"/>
    </row>
    <row r="8118" spans="1:1" x14ac:dyDescent="0.25">
      <c r="A8118" s="131"/>
    </row>
    <row r="8119" spans="1:1" x14ac:dyDescent="0.25">
      <c r="A8119" s="131"/>
    </row>
    <row r="8120" spans="1:1" x14ac:dyDescent="0.25">
      <c r="A8120" s="131"/>
    </row>
    <row r="8121" spans="1:1" x14ac:dyDescent="0.25">
      <c r="A8121" s="131"/>
    </row>
    <row r="8122" spans="1:1" x14ac:dyDescent="0.25">
      <c r="A8122" s="131"/>
    </row>
    <row r="8123" spans="1:1" x14ac:dyDescent="0.25">
      <c r="A8123" s="131"/>
    </row>
    <row r="8124" spans="1:1" x14ac:dyDescent="0.25">
      <c r="A8124" s="131"/>
    </row>
    <row r="8125" spans="1:1" x14ac:dyDescent="0.25">
      <c r="A8125" s="131"/>
    </row>
    <row r="8126" spans="1:1" x14ac:dyDescent="0.25">
      <c r="A8126" s="131"/>
    </row>
    <row r="8127" spans="1:1" x14ac:dyDescent="0.25">
      <c r="A8127" s="131"/>
    </row>
    <row r="8128" spans="1:1" x14ac:dyDescent="0.25">
      <c r="A8128" s="131"/>
    </row>
    <row r="8129" spans="1:1" x14ac:dyDescent="0.25">
      <c r="A8129" s="131"/>
    </row>
    <row r="8130" spans="1:1" x14ac:dyDescent="0.25">
      <c r="A8130" s="131"/>
    </row>
    <row r="8131" spans="1:1" x14ac:dyDescent="0.25">
      <c r="A8131" s="131"/>
    </row>
    <row r="8132" spans="1:1" x14ac:dyDescent="0.25">
      <c r="A8132" s="131"/>
    </row>
    <row r="8133" spans="1:1" x14ac:dyDescent="0.25">
      <c r="A8133" s="131"/>
    </row>
    <row r="8134" spans="1:1" x14ac:dyDescent="0.25">
      <c r="A8134" s="131"/>
    </row>
    <row r="8135" spans="1:1" x14ac:dyDescent="0.25">
      <c r="A8135" s="131"/>
    </row>
    <row r="8136" spans="1:1" x14ac:dyDescent="0.25">
      <c r="A8136" s="131"/>
    </row>
    <row r="8137" spans="1:1" x14ac:dyDescent="0.25">
      <c r="A8137" s="131"/>
    </row>
    <row r="8138" spans="1:1" x14ac:dyDescent="0.25">
      <c r="A8138" s="131"/>
    </row>
    <row r="8139" spans="1:1" x14ac:dyDescent="0.25">
      <c r="A8139" s="131"/>
    </row>
    <row r="8140" spans="1:1" x14ac:dyDescent="0.25">
      <c r="A8140" s="131"/>
    </row>
    <row r="8141" spans="1:1" x14ac:dyDescent="0.25">
      <c r="A8141" s="131"/>
    </row>
    <row r="8142" spans="1:1" x14ac:dyDescent="0.25">
      <c r="A8142" s="131"/>
    </row>
    <row r="8143" spans="1:1" x14ac:dyDescent="0.25">
      <c r="A8143" s="131"/>
    </row>
    <row r="8144" spans="1:1" x14ac:dyDescent="0.25">
      <c r="A8144" s="131"/>
    </row>
    <row r="8145" spans="1:1" x14ac:dyDescent="0.25">
      <c r="A8145" s="131"/>
    </row>
    <row r="8146" spans="1:1" x14ac:dyDescent="0.25">
      <c r="A8146" s="131"/>
    </row>
    <row r="8147" spans="1:1" x14ac:dyDescent="0.25">
      <c r="A8147" s="131"/>
    </row>
    <row r="8148" spans="1:1" x14ac:dyDescent="0.25">
      <c r="A8148" s="131"/>
    </row>
    <row r="8149" spans="1:1" x14ac:dyDescent="0.25">
      <c r="A8149" s="131"/>
    </row>
    <row r="8150" spans="1:1" x14ac:dyDescent="0.25">
      <c r="A8150" s="131"/>
    </row>
    <row r="8151" spans="1:1" x14ac:dyDescent="0.25">
      <c r="A8151" s="131"/>
    </row>
    <row r="8152" spans="1:1" x14ac:dyDescent="0.25">
      <c r="A8152" s="131"/>
    </row>
    <row r="8153" spans="1:1" x14ac:dyDescent="0.25">
      <c r="A8153" s="131"/>
    </row>
    <row r="8154" spans="1:1" x14ac:dyDescent="0.25">
      <c r="A8154" s="131"/>
    </row>
    <row r="8155" spans="1:1" x14ac:dyDescent="0.25">
      <c r="A8155" s="131"/>
    </row>
    <row r="8156" spans="1:1" x14ac:dyDescent="0.25">
      <c r="A8156" s="131"/>
    </row>
    <row r="8157" spans="1:1" x14ac:dyDescent="0.25">
      <c r="A8157" s="131"/>
    </row>
    <row r="8158" spans="1:1" x14ac:dyDescent="0.25">
      <c r="A8158" s="131"/>
    </row>
    <row r="8159" spans="1:1" x14ac:dyDescent="0.25">
      <c r="A8159" s="131"/>
    </row>
    <row r="8160" spans="1:1" x14ac:dyDescent="0.25">
      <c r="A8160" s="131"/>
    </row>
    <row r="8161" spans="1:1" x14ac:dyDescent="0.25">
      <c r="A8161" s="131"/>
    </row>
    <row r="8162" spans="1:1" x14ac:dyDescent="0.25">
      <c r="A8162" s="131"/>
    </row>
    <row r="8163" spans="1:1" x14ac:dyDescent="0.25">
      <c r="A8163" s="131"/>
    </row>
    <row r="8164" spans="1:1" x14ac:dyDescent="0.25">
      <c r="A8164" s="131"/>
    </row>
    <row r="8165" spans="1:1" x14ac:dyDescent="0.25">
      <c r="A8165" s="131"/>
    </row>
    <row r="8166" spans="1:1" x14ac:dyDescent="0.25">
      <c r="A8166" s="131"/>
    </row>
    <row r="8167" spans="1:1" x14ac:dyDescent="0.25">
      <c r="A8167" s="131"/>
    </row>
    <row r="8168" spans="1:1" x14ac:dyDescent="0.25">
      <c r="A8168" s="131"/>
    </row>
    <row r="8169" spans="1:1" x14ac:dyDescent="0.25">
      <c r="A8169" s="131"/>
    </row>
    <row r="8170" spans="1:1" x14ac:dyDescent="0.25">
      <c r="A8170" s="131"/>
    </row>
    <row r="8171" spans="1:1" x14ac:dyDescent="0.25">
      <c r="A8171" s="131"/>
    </row>
    <row r="8172" spans="1:1" x14ac:dyDescent="0.25">
      <c r="A8172" s="131"/>
    </row>
    <row r="8173" spans="1:1" x14ac:dyDescent="0.25">
      <c r="A8173" s="131"/>
    </row>
    <row r="8174" spans="1:1" x14ac:dyDescent="0.25">
      <c r="A8174" s="131"/>
    </row>
    <row r="8175" spans="1:1" x14ac:dyDescent="0.25">
      <c r="A8175" s="131"/>
    </row>
    <row r="8176" spans="1:1" x14ac:dyDescent="0.25">
      <c r="A8176" s="131"/>
    </row>
    <row r="8177" spans="1:1" x14ac:dyDescent="0.25">
      <c r="A8177" s="131"/>
    </row>
    <row r="8178" spans="1:1" x14ac:dyDescent="0.25">
      <c r="A8178" s="131"/>
    </row>
    <row r="8179" spans="1:1" x14ac:dyDescent="0.25">
      <c r="A8179" s="131"/>
    </row>
    <row r="8180" spans="1:1" x14ac:dyDescent="0.25">
      <c r="A8180" s="131"/>
    </row>
    <row r="8181" spans="1:1" x14ac:dyDescent="0.25">
      <c r="A8181" s="131"/>
    </row>
    <row r="8182" spans="1:1" x14ac:dyDescent="0.25">
      <c r="A8182" s="131"/>
    </row>
    <row r="8183" spans="1:1" x14ac:dyDescent="0.25">
      <c r="A8183" s="131"/>
    </row>
    <row r="8184" spans="1:1" x14ac:dyDescent="0.25">
      <c r="A8184" s="131"/>
    </row>
    <row r="8185" spans="1:1" x14ac:dyDescent="0.25">
      <c r="A8185" s="131"/>
    </row>
    <row r="8186" spans="1:1" x14ac:dyDescent="0.25">
      <c r="A8186" s="131"/>
    </row>
    <row r="8187" spans="1:1" x14ac:dyDescent="0.25">
      <c r="A8187" s="131"/>
    </row>
    <row r="8188" spans="1:1" x14ac:dyDescent="0.25">
      <c r="A8188" s="131"/>
    </row>
    <row r="8189" spans="1:1" x14ac:dyDescent="0.25">
      <c r="A8189" s="131"/>
    </row>
    <row r="8190" spans="1:1" x14ac:dyDescent="0.25">
      <c r="A8190" s="131"/>
    </row>
    <row r="8191" spans="1:1" x14ac:dyDescent="0.25">
      <c r="A8191" s="131"/>
    </row>
    <row r="8192" spans="1:1" x14ac:dyDescent="0.25">
      <c r="A8192" s="131"/>
    </row>
    <row r="8193" spans="1:1" x14ac:dyDescent="0.25">
      <c r="A8193" s="131"/>
    </row>
    <row r="8194" spans="1:1" x14ac:dyDescent="0.25">
      <c r="A8194" s="131"/>
    </row>
    <row r="8195" spans="1:1" x14ac:dyDescent="0.25">
      <c r="A8195" s="131"/>
    </row>
    <row r="8196" spans="1:1" x14ac:dyDescent="0.25">
      <c r="A8196" s="131"/>
    </row>
    <row r="8197" spans="1:1" x14ac:dyDescent="0.25">
      <c r="A8197" s="131"/>
    </row>
    <row r="8198" spans="1:1" x14ac:dyDescent="0.25">
      <c r="A8198" s="131"/>
    </row>
    <row r="8199" spans="1:1" x14ac:dyDescent="0.25">
      <c r="A8199" s="131"/>
    </row>
    <row r="8200" spans="1:1" x14ac:dyDescent="0.25">
      <c r="A8200" s="131"/>
    </row>
    <row r="8201" spans="1:1" x14ac:dyDescent="0.25">
      <c r="A8201" s="131"/>
    </row>
    <row r="8202" spans="1:1" x14ac:dyDescent="0.25">
      <c r="A8202" s="131"/>
    </row>
    <row r="8203" spans="1:1" x14ac:dyDescent="0.25">
      <c r="A8203" s="131"/>
    </row>
    <row r="8204" spans="1:1" x14ac:dyDescent="0.25">
      <c r="A8204" s="131"/>
    </row>
    <row r="8205" spans="1:1" x14ac:dyDescent="0.25">
      <c r="A8205" s="131"/>
    </row>
    <row r="8206" spans="1:1" x14ac:dyDescent="0.25">
      <c r="A8206" s="131"/>
    </row>
    <row r="8207" spans="1:1" x14ac:dyDescent="0.25">
      <c r="A8207" s="131"/>
    </row>
    <row r="8208" spans="1:1" x14ac:dyDescent="0.25">
      <c r="A8208" s="131"/>
    </row>
    <row r="8209" spans="1:1" x14ac:dyDescent="0.25">
      <c r="A8209" s="131"/>
    </row>
    <row r="8210" spans="1:1" x14ac:dyDescent="0.25">
      <c r="A8210" s="131"/>
    </row>
    <row r="8211" spans="1:1" x14ac:dyDescent="0.25">
      <c r="A8211" s="131"/>
    </row>
    <row r="8212" spans="1:1" x14ac:dyDescent="0.25">
      <c r="A8212" s="131"/>
    </row>
    <row r="8213" spans="1:1" x14ac:dyDescent="0.25">
      <c r="A8213" s="131"/>
    </row>
    <row r="8214" spans="1:1" x14ac:dyDescent="0.25">
      <c r="A8214" s="131"/>
    </row>
    <row r="8215" spans="1:1" x14ac:dyDescent="0.25">
      <c r="A8215" s="131"/>
    </row>
    <row r="8216" spans="1:1" x14ac:dyDescent="0.25">
      <c r="A8216" s="131"/>
    </row>
    <row r="8217" spans="1:1" x14ac:dyDescent="0.25">
      <c r="A8217" s="131"/>
    </row>
    <row r="8218" spans="1:1" x14ac:dyDescent="0.25">
      <c r="A8218" s="131"/>
    </row>
    <row r="8219" spans="1:1" x14ac:dyDescent="0.25">
      <c r="A8219" s="131"/>
    </row>
    <row r="8220" spans="1:1" x14ac:dyDescent="0.25">
      <c r="A8220" s="131"/>
    </row>
    <row r="8221" spans="1:1" x14ac:dyDescent="0.25">
      <c r="A8221" s="131"/>
    </row>
    <row r="8222" spans="1:1" x14ac:dyDescent="0.25">
      <c r="A8222" s="131"/>
    </row>
    <row r="8223" spans="1:1" x14ac:dyDescent="0.25">
      <c r="A8223" s="131"/>
    </row>
    <row r="8224" spans="1:1" x14ac:dyDescent="0.25">
      <c r="A8224" s="131"/>
    </row>
    <row r="8225" spans="1:1" x14ac:dyDescent="0.25">
      <c r="A8225" s="131"/>
    </row>
    <row r="8226" spans="1:1" x14ac:dyDescent="0.25">
      <c r="A8226" s="131"/>
    </row>
    <row r="8227" spans="1:1" x14ac:dyDescent="0.25">
      <c r="A8227" s="131"/>
    </row>
    <row r="8228" spans="1:1" x14ac:dyDescent="0.25">
      <c r="A8228" s="131"/>
    </row>
    <row r="8229" spans="1:1" x14ac:dyDescent="0.25">
      <c r="A8229" s="131"/>
    </row>
    <row r="8230" spans="1:1" x14ac:dyDescent="0.25">
      <c r="A8230" s="131"/>
    </row>
    <row r="8231" spans="1:1" x14ac:dyDescent="0.25">
      <c r="A8231" s="131"/>
    </row>
    <row r="8232" spans="1:1" x14ac:dyDescent="0.25">
      <c r="A8232" s="131"/>
    </row>
    <row r="8233" spans="1:1" x14ac:dyDescent="0.25">
      <c r="A8233" s="131"/>
    </row>
    <row r="8234" spans="1:1" x14ac:dyDescent="0.25">
      <c r="A8234" s="131"/>
    </row>
    <row r="8235" spans="1:1" x14ac:dyDescent="0.25">
      <c r="A8235" s="131"/>
    </row>
    <row r="8236" spans="1:1" x14ac:dyDescent="0.25">
      <c r="A8236" s="131"/>
    </row>
    <row r="8237" spans="1:1" x14ac:dyDescent="0.25">
      <c r="A8237" s="131"/>
    </row>
    <row r="8238" spans="1:1" x14ac:dyDescent="0.25">
      <c r="A8238" s="131"/>
    </row>
    <row r="8239" spans="1:1" x14ac:dyDescent="0.25">
      <c r="A8239" s="131"/>
    </row>
    <row r="8240" spans="1:1" x14ac:dyDescent="0.25">
      <c r="A8240" s="131"/>
    </row>
    <row r="8241" spans="1:1" x14ac:dyDescent="0.25">
      <c r="A8241" s="131"/>
    </row>
    <row r="8242" spans="1:1" x14ac:dyDescent="0.25">
      <c r="A8242" s="131"/>
    </row>
    <row r="8243" spans="1:1" x14ac:dyDescent="0.25">
      <c r="A8243" s="131"/>
    </row>
    <row r="8244" spans="1:1" x14ac:dyDescent="0.25">
      <c r="A8244" s="131"/>
    </row>
    <row r="8245" spans="1:1" x14ac:dyDescent="0.25">
      <c r="A8245" s="131"/>
    </row>
    <row r="8246" spans="1:1" x14ac:dyDescent="0.25">
      <c r="A8246" s="131"/>
    </row>
    <row r="8247" spans="1:1" x14ac:dyDescent="0.25">
      <c r="A8247" s="131"/>
    </row>
    <row r="8248" spans="1:1" x14ac:dyDescent="0.25">
      <c r="A8248" s="131"/>
    </row>
    <row r="8249" spans="1:1" x14ac:dyDescent="0.25">
      <c r="A8249" s="131"/>
    </row>
    <row r="8250" spans="1:1" x14ac:dyDescent="0.25">
      <c r="A8250" s="131"/>
    </row>
    <row r="8251" spans="1:1" x14ac:dyDescent="0.25">
      <c r="A8251" s="131"/>
    </row>
    <row r="8252" spans="1:1" x14ac:dyDescent="0.25">
      <c r="A8252" s="131"/>
    </row>
    <row r="8253" spans="1:1" x14ac:dyDescent="0.25">
      <c r="A8253" s="131"/>
    </row>
    <row r="8254" spans="1:1" x14ac:dyDescent="0.25">
      <c r="A8254" s="131"/>
    </row>
    <row r="8255" spans="1:1" x14ac:dyDescent="0.25">
      <c r="A8255" s="131"/>
    </row>
    <row r="8256" spans="1:1" x14ac:dyDescent="0.25">
      <c r="A8256" s="131"/>
    </row>
    <row r="8257" spans="1:1" x14ac:dyDescent="0.25">
      <c r="A8257" s="131"/>
    </row>
    <row r="8258" spans="1:1" x14ac:dyDescent="0.25">
      <c r="A8258" s="131"/>
    </row>
    <row r="8259" spans="1:1" x14ac:dyDescent="0.25">
      <c r="A8259" s="131"/>
    </row>
    <row r="8260" spans="1:1" x14ac:dyDescent="0.25">
      <c r="A8260" s="131"/>
    </row>
    <row r="8261" spans="1:1" x14ac:dyDescent="0.25">
      <c r="A8261" s="131"/>
    </row>
    <row r="8262" spans="1:1" x14ac:dyDescent="0.25">
      <c r="A8262" s="131"/>
    </row>
    <row r="8263" spans="1:1" x14ac:dyDescent="0.25">
      <c r="A8263" s="131"/>
    </row>
    <row r="8264" spans="1:1" x14ac:dyDescent="0.25">
      <c r="A8264" s="131"/>
    </row>
    <row r="8265" spans="1:1" x14ac:dyDescent="0.25">
      <c r="A8265" s="131"/>
    </row>
    <row r="8266" spans="1:1" x14ac:dyDescent="0.25">
      <c r="A8266" s="131"/>
    </row>
    <row r="8267" spans="1:1" x14ac:dyDescent="0.25">
      <c r="A8267" s="131"/>
    </row>
    <row r="8268" spans="1:1" x14ac:dyDescent="0.25">
      <c r="A8268" s="131"/>
    </row>
    <row r="8269" spans="1:1" x14ac:dyDescent="0.25">
      <c r="A8269" s="131"/>
    </row>
    <row r="8270" spans="1:1" x14ac:dyDescent="0.25">
      <c r="A8270" s="131"/>
    </row>
    <row r="8271" spans="1:1" x14ac:dyDescent="0.25">
      <c r="A8271" s="131"/>
    </row>
    <row r="8272" spans="1:1" x14ac:dyDescent="0.25">
      <c r="A8272" s="131"/>
    </row>
    <row r="8273" spans="1:1" x14ac:dyDescent="0.25">
      <c r="A8273" s="131"/>
    </row>
    <row r="8274" spans="1:1" x14ac:dyDescent="0.25">
      <c r="A8274" s="131"/>
    </row>
    <row r="8275" spans="1:1" x14ac:dyDescent="0.25">
      <c r="A8275" s="131"/>
    </row>
    <row r="8276" spans="1:1" x14ac:dyDescent="0.25">
      <c r="A8276" s="131"/>
    </row>
    <row r="8277" spans="1:1" x14ac:dyDescent="0.25">
      <c r="A8277" s="131"/>
    </row>
    <row r="8278" spans="1:1" x14ac:dyDescent="0.25">
      <c r="A8278" s="131"/>
    </row>
    <row r="8279" spans="1:1" x14ac:dyDescent="0.25">
      <c r="A8279" s="131"/>
    </row>
    <row r="8280" spans="1:1" x14ac:dyDescent="0.25">
      <c r="A8280" s="131"/>
    </row>
    <row r="8281" spans="1:1" x14ac:dyDescent="0.25">
      <c r="A8281" s="131"/>
    </row>
    <row r="8282" spans="1:1" x14ac:dyDescent="0.25">
      <c r="A8282" s="131"/>
    </row>
    <row r="8283" spans="1:1" x14ac:dyDescent="0.25">
      <c r="A8283" s="131"/>
    </row>
    <row r="8284" spans="1:1" x14ac:dyDescent="0.25">
      <c r="A8284" s="131"/>
    </row>
    <row r="8285" spans="1:1" x14ac:dyDescent="0.25">
      <c r="A8285" s="131"/>
    </row>
    <row r="8286" spans="1:1" x14ac:dyDescent="0.25">
      <c r="A8286" s="131"/>
    </row>
    <row r="8287" spans="1:1" x14ac:dyDescent="0.25">
      <c r="A8287" s="131"/>
    </row>
    <row r="8288" spans="1:1" x14ac:dyDescent="0.25">
      <c r="A8288" s="131"/>
    </row>
    <row r="8289" spans="1:1" x14ac:dyDescent="0.25">
      <c r="A8289" s="131"/>
    </row>
    <row r="8290" spans="1:1" x14ac:dyDescent="0.25">
      <c r="A8290" s="131"/>
    </row>
    <row r="8291" spans="1:1" x14ac:dyDescent="0.25">
      <c r="A8291" s="131"/>
    </row>
    <row r="8292" spans="1:1" x14ac:dyDescent="0.25">
      <c r="A8292" s="131"/>
    </row>
    <row r="8293" spans="1:1" x14ac:dyDescent="0.25">
      <c r="A8293" s="131"/>
    </row>
    <row r="8294" spans="1:1" x14ac:dyDescent="0.25">
      <c r="A8294" s="131"/>
    </row>
    <row r="8295" spans="1:1" x14ac:dyDescent="0.25">
      <c r="A8295" s="131"/>
    </row>
    <row r="8296" spans="1:1" x14ac:dyDescent="0.25">
      <c r="A8296" s="131"/>
    </row>
    <row r="8297" spans="1:1" x14ac:dyDescent="0.25">
      <c r="A8297" s="131"/>
    </row>
    <row r="8298" spans="1:1" x14ac:dyDescent="0.25">
      <c r="A8298" s="131"/>
    </row>
    <row r="8299" spans="1:1" x14ac:dyDescent="0.25">
      <c r="A8299" s="131"/>
    </row>
    <row r="8300" spans="1:1" x14ac:dyDescent="0.25">
      <c r="A8300" s="131"/>
    </row>
    <row r="8301" spans="1:1" x14ac:dyDescent="0.25">
      <c r="A8301" s="131"/>
    </row>
    <row r="8302" spans="1:1" x14ac:dyDescent="0.25">
      <c r="A8302" s="131"/>
    </row>
    <row r="8303" spans="1:1" x14ac:dyDescent="0.25">
      <c r="A8303" s="131"/>
    </row>
    <row r="8304" spans="1:1" x14ac:dyDescent="0.25">
      <c r="A8304" s="131"/>
    </row>
    <row r="8305" spans="1:1" x14ac:dyDescent="0.25">
      <c r="A8305" s="131"/>
    </row>
    <row r="8306" spans="1:1" x14ac:dyDescent="0.25">
      <c r="A8306" s="131"/>
    </row>
    <row r="8307" spans="1:1" x14ac:dyDescent="0.25">
      <c r="A8307" s="131"/>
    </row>
    <row r="8308" spans="1:1" x14ac:dyDescent="0.25">
      <c r="A8308" s="131"/>
    </row>
    <row r="8309" spans="1:1" x14ac:dyDescent="0.25">
      <c r="A8309" s="131"/>
    </row>
    <row r="8310" spans="1:1" x14ac:dyDescent="0.25">
      <c r="A8310" s="131"/>
    </row>
    <row r="8311" spans="1:1" x14ac:dyDescent="0.25">
      <c r="A8311" s="131"/>
    </row>
    <row r="8312" spans="1:1" x14ac:dyDescent="0.25">
      <c r="A8312" s="131"/>
    </row>
    <row r="8313" spans="1:1" x14ac:dyDescent="0.25">
      <c r="A8313" s="131"/>
    </row>
    <row r="8314" spans="1:1" x14ac:dyDescent="0.25">
      <c r="A8314" s="131"/>
    </row>
    <row r="8315" spans="1:1" x14ac:dyDescent="0.25">
      <c r="A8315" s="131"/>
    </row>
    <row r="8316" spans="1:1" x14ac:dyDescent="0.25">
      <c r="A8316" s="131"/>
    </row>
    <row r="8317" spans="1:1" x14ac:dyDescent="0.25">
      <c r="A8317" s="131"/>
    </row>
    <row r="8318" spans="1:1" x14ac:dyDescent="0.25">
      <c r="A8318" s="131"/>
    </row>
    <row r="8319" spans="1:1" x14ac:dyDescent="0.25">
      <c r="A8319" s="131"/>
    </row>
    <row r="8320" spans="1:1" x14ac:dyDescent="0.25">
      <c r="A8320" s="131"/>
    </row>
    <row r="8321" spans="1:1" x14ac:dyDescent="0.25">
      <c r="A8321" s="131"/>
    </row>
    <row r="8322" spans="1:1" x14ac:dyDescent="0.25">
      <c r="A8322" s="131"/>
    </row>
    <row r="8323" spans="1:1" x14ac:dyDescent="0.25">
      <c r="A8323" s="131"/>
    </row>
    <row r="8324" spans="1:1" x14ac:dyDescent="0.25">
      <c r="A8324" s="131"/>
    </row>
    <row r="8325" spans="1:1" x14ac:dyDescent="0.25">
      <c r="A8325" s="131"/>
    </row>
    <row r="8326" spans="1:1" x14ac:dyDescent="0.25">
      <c r="A8326" s="131"/>
    </row>
    <row r="8327" spans="1:1" x14ac:dyDescent="0.25">
      <c r="A8327" s="131"/>
    </row>
    <row r="8328" spans="1:1" x14ac:dyDescent="0.25">
      <c r="A8328" s="131"/>
    </row>
    <row r="8329" spans="1:1" x14ac:dyDescent="0.25">
      <c r="A8329" s="131"/>
    </row>
    <row r="8330" spans="1:1" x14ac:dyDescent="0.25">
      <c r="A8330" s="131"/>
    </row>
    <row r="8331" spans="1:1" x14ac:dyDescent="0.25">
      <c r="A8331" s="131"/>
    </row>
    <row r="8332" spans="1:1" x14ac:dyDescent="0.25">
      <c r="A8332" s="131"/>
    </row>
    <row r="8333" spans="1:1" x14ac:dyDescent="0.25">
      <c r="A8333" s="131"/>
    </row>
    <row r="8334" spans="1:1" x14ac:dyDescent="0.25">
      <c r="A8334" s="131"/>
    </row>
    <row r="8335" spans="1:1" x14ac:dyDescent="0.25">
      <c r="A8335" s="131"/>
    </row>
    <row r="8336" spans="1:1" x14ac:dyDescent="0.25">
      <c r="A8336" s="131"/>
    </row>
    <row r="8337" spans="1:1" x14ac:dyDescent="0.25">
      <c r="A8337" s="131"/>
    </row>
    <row r="8338" spans="1:1" x14ac:dyDescent="0.25">
      <c r="A8338" s="131"/>
    </row>
    <row r="8339" spans="1:1" x14ac:dyDescent="0.25">
      <c r="A8339" s="131"/>
    </row>
    <row r="8340" spans="1:1" x14ac:dyDescent="0.25">
      <c r="A8340" s="131"/>
    </row>
    <row r="8341" spans="1:1" x14ac:dyDescent="0.25">
      <c r="A8341" s="131"/>
    </row>
    <row r="8342" spans="1:1" x14ac:dyDescent="0.25">
      <c r="A8342" s="131"/>
    </row>
    <row r="8343" spans="1:1" x14ac:dyDescent="0.25">
      <c r="A8343" s="131"/>
    </row>
    <row r="8344" spans="1:1" x14ac:dyDescent="0.25">
      <c r="A8344" s="131"/>
    </row>
    <row r="8345" spans="1:1" x14ac:dyDescent="0.25">
      <c r="A8345" s="131"/>
    </row>
    <row r="8346" spans="1:1" x14ac:dyDescent="0.25">
      <c r="A8346" s="131"/>
    </row>
    <row r="8347" spans="1:1" x14ac:dyDescent="0.25">
      <c r="A8347" s="131"/>
    </row>
    <row r="8348" spans="1:1" x14ac:dyDescent="0.25">
      <c r="A8348" s="131"/>
    </row>
    <row r="8349" spans="1:1" x14ac:dyDescent="0.25">
      <c r="A8349" s="131"/>
    </row>
    <row r="8350" spans="1:1" x14ac:dyDescent="0.25">
      <c r="A8350" s="131"/>
    </row>
    <row r="8351" spans="1:1" x14ac:dyDescent="0.25">
      <c r="A8351" s="131"/>
    </row>
    <row r="8352" spans="1:1" x14ac:dyDescent="0.25">
      <c r="A8352" s="131"/>
    </row>
    <row r="8353" spans="1:1" x14ac:dyDescent="0.25">
      <c r="A8353" s="131"/>
    </row>
    <row r="8354" spans="1:1" x14ac:dyDescent="0.25">
      <c r="A8354" s="131"/>
    </row>
    <row r="8355" spans="1:1" x14ac:dyDescent="0.25">
      <c r="A8355" s="131"/>
    </row>
    <row r="8356" spans="1:1" x14ac:dyDescent="0.25">
      <c r="A8356" s="131"/>
    </row>
    <row r="8357" spans="1:1" x14ac:dyDescent="0.25">
      <c r="A8357" s="131"/>
    </row>
    <row r="8358" spans="1:1" x14ac:dyDescent="0.25">
      <c r="A8358" s="131"/>
    </row>
    <row r="8359" spans="1:1" x14ac:dyDescent="0.25">
      <c r="A8359" s="131"/>
    </row>
    <row r="8360" spans="1:1" x14ac:dyDescent="0.25">
      <c r="A8360" s="131"/>
    </row>
    <row r="8361" spans="1:1" x14ac:dyDescent="0.25">
      <c r="A8361" s="131"/>
    </row>
    <row r="8362" spans="1:1" x14ac:dyDescent="0.25">
      <c r="A8362" s="131"/>
    </row>
    <row r="8363" spans="1:1" x14ac:dyDescent="0.25">
      <c r="A8363" s="131"/>
    </row>
    <row r="8364" spans="1:1" x14ac:dyDescent="0.25">
      <c r="A8364" s="131"/>
    </row>
    <row r="8365" spans="1:1" x14ac:dyDescent="0.25">
      <c r="A8365" s="131"/>
    </row>
    <row r="8366" spans="1:1" x14ac:dyDescent="0.25">
      <c r="A8366" s="131"/>
    </row>
    <row r="8367" spans="1:1" x14ac:dyDescent="0.25">
      <c r="A8367" s="131"/>
    </row>
    <row r="8368" spans="1:1" x14ac:dyDescent="0.25">
      <c r="A8368" s="131"/>
    </row>
    <row r="8369" spans="1:1" x14ac:dyDescent="0.25">
      <c r="A8369" s="131"/>
    </row>
    <row r="8370" spans="1:1" x14ac:dyDescent="0.25">
      <c r="A8370" s="131"/>
    </row>
    <row r="8371" spans="1:1" x14ac:dyDescent="0.25">
      <c r="A8371" s="131"/>
    </row>
    <row r="8372" spans="1:1" x14ac:dyDescent="0.25">
      <c r="A8372" s="131"/>
    </row>
    <row r="8373" spans="1:1" x14ac:dyDescent="0.25">
      <c r="A8373" s="131"/>
    </row>
    <row r="8374" spans="1:1" x14ac:dyDescent="0.25">
      <c r="A8374" s="131"/>
    </row>
    <row r="8375" spans="1:1" x14ac:dyDescent="0.25">
      <c r="A8375" s="131"/>
    </row>
    <row r="8376" spans="1:1" x14ac:dyDescent="0.25">
      <c r="A8376" s="131"/>
    </row>
    <row r="8377" spans="1:1" x14ac:dyDescent="0.25">
      <c r="A8377" s="131"/>
    </row>
    <row r="8378" spans="1:1" x14ac:dyDescent="0.25">
      <c r="A8378" s="131"/>
    </row>
    <row r="8379" spans="1:1" x14ac:dyDescent="0.25">
      <c r="A8379" s="131"/>
    </row>
    <row r="8380" spans="1:1" x14ac:dyDescent="0.25">
      <c r="A8380" s="131"/>
    </row>
    <row r="8381" spans="1:1" x14ac:dyDescent="0.25">
      <c r="A8381" s="131"/>
    </row>
    <row r="8382" spans="1:1" x14ac:dyDescent="0.25">
      <c r="A8382" s="131"/>
    </row>
    <row r="8383" spans="1:1" x14ac:dyDescent="0.25">
      <c r="A8383" s="131"/>
    </row>
    <row r="8384" spans="1:1" x14ac:dyDescent="0.25">
      <c r="A8384" s="131"/>
    </row>
    <row r="8385" spans="1:1" x14ac:dyDescent="0.25">
      <c r="A8385" s="131"/>
    </row>
    <row r="8386" spans="1:1" x14ac:dyDescent="0.25">
      <c r="A8386" s="131"/>
    </row>
    <row r="8387" spans="1:1" x14ac:dyDescent="0.25">
      <c r="A8387" s="131"/>
    </row>
    <row r="8388" spans="1:1" x14ac:dyDescent="0.25">
      <c r="A8388" s="131"/>
    </row>
    <row r="8389" spans="1:1" x14ac:dyDescent="0.25">
      <c r="A8389" s="131"/>
    </row>
    <row r="8390" spans="1:1" x14ac:dyDescent="0.25">
      <c r="A8390" s="131"/>
    </row>
    <row r="8391" spans="1:1" x14ac:dyDescent="0.25">
      <c r="A8391" s="131"/>
    </row>
    <row r="8392" spans="1:1" x14ac:dyDescent="0.25">
      <c r="A8392" s="131"/>
    </row>
    <row r="8393" spans="1:1" x14ac:dyDescent="0.25">
      <c r="A8393" s="131"/>
    </row>
    <row r="8394" spans="1:1" x14ac:dyDescent="0.25">
      <c r="A8394" s="131"/>
    </row>
    <row r="8395" spans="1:1" x14ac:dyDescent="0.25">
      <c r="A8395" s="131"/>
    </row>
    <row r="8396" spans="1:1" x14ac:dyDescent="0.25">
      <c r="A8396" s="131"/>
    </row>
    <row r="8397" spans="1:1" x14ac:dyDescent="0.25">
      <c r="A8397" s="131"/>
    </row>
    <row r="8398" spans="1:1" x14ac:dyDescent="0.25">
      <c r="A8398" s="131"/>
    </row>
    <row r="8399" spans="1:1" x14ac:dyDescent="0.25">
      <c r="A8399" s="131"/>
    </row>
    <row r="8400" spans="1:1" x14ac:dyDescent="0.25">
      <c r="A8400" s="131"/>
    </row>
    <row r="8401" spans="1:1" x14ac:dyDescent="0.25">
      <c r="A8401" s="131"/>
    </row>
    <row r="8402" spans="1:1" x14ac:dyDescent="0.25">
      <c r="A8402" s="131"/>
    </row>
    <row r="8403" spans="1:1" x14ac:dyDescent="0.25">
      <c r="A8403" s="131"/>
    </row>
    <row r="8404" spans="1:1" x14ac:dyDescent="0.25">
      <c r="A8404" s="131"/>
    </row>
    <row r="8405" spans="1:1" x14ac:dyDescent="0.25">
      <c r="A8405" s="131"/>
    </row>
    <row r="8406" spans="1:1" x14ac:dyDescent="0.25">
      <c r="A8406" s="131"/>
    </row>
    <row r="8407" spans="1:1" x14ac:dyDescent="0.25">
      <c r="A8407" s="131"/>
    </row>
    <row r="8408" spans="1:1" x14ac:dyDescent="0.25">
      <c r="A8408" s="131"/>
    </row>
    <row r="8409" spans="1:1" x14ac:dyDescent="0.25">
      <c r="A8409" s="131"/>
    </row>
    <row r="8410" spans="1:1" x14ac:dyDescent="0.25">
      <c r="A8410" s="131"/>
    </row>
    <row r="8411" spans="1:1" x14ac:dyDescent="0.25">
      <c r="A8411" s="131"/>
    </row>
    <row r="8412" spans="1:1" x14ac:dyDescent="0.25">
      <c r="A8412" s="131"/>
    </row>
    <row r="8413" spans="1:1" x14ac:dyDescent="0.25">
      <c r="A8413" s="131"/>
    </row>
    <row r="8414" spans="1:1" x14ac:dyDescent="0.25">
      <c r="A8414" s="131"/>
    </row>
    <row r="8415" spans="1:1" x14ac:dyDescent="0.25">
      <c r="A8415" s="131"/>
    </row>
    <row r="8416" spans="1:1" x14ac:dyDescent="0.25">
      <c r="A8416" s="131"/>
    </row>
    <row r="8417" spans="1:1" x14ac:dyDescent="0.25">
      <c r="A8417" s="131"/>
    </row>
    <row r="8418" spans="1:1" x14ac:dyDescent="0.25">
      <c r="A8418" s="131"/>
    </row>
    <row r="8419" spans="1:1" x14ac:dyDescent="0.25">
      <c r="A8419" s="131"/>
    </row>
    <row r="8420" spans="1:1" x14ac:dyDescent="0.25">
      <c r="A8420" s="131"/>
    </row>
    <row r="8421" spans="1:1" x14ac:dyDescent="0.25">
      <c r="A8421" s="131"/>
    </row>
    <row r="8422" spans="1:1" x14ac:dyDescent="0.25">
      <c r="A8422" s="131"/>
    </row>
    <row r="8423" spans="1:1" x14ac:dyDescent="0.25">
      <c r="A8423" s="131"/>
    </row>
    <row r="8424" spans="1:1" x14ac:dyDescent="0.25">
      <c r="A8424" s="131"/>
    </row>
    <row r="8425" spans="1:1" x14ac:dyDescent="0.25">
      <c r="A8425" s="131"/>
    </row>
    <row r="8426" spans="1:1" x14ac:dyDescent="0.25">
      <c r="A8426" s="131"/>
    </row>
    <row r="8427" spans="1:1" x14ac:dyDescent="0.25">
      <c r="A8427" s="131"/>
    </row>
    <row r="8428" spans="1:1" x14ac:dyDescent="0.25">
      <c r="A8428" s="131"/>
    </row>
    <row r="8429" spans="1:1" x14ac:dyDescent="0.25">
      <c r="A8429" s="131"/>
    </row>
    <row r="8430" spans="1:1" x14ac:dyDescent="0.25">
      <c r="A8430" s="131"/>
    </row>
    <row r="8431" spans="1:1" x14ac:dyDescent="0.25">
      <c r="A8431" s="131"/>
    </row>
    <row r="8432" spans="1:1" x14ac:dyDescent="0.25">
      <c r="A8432" s="131"/>
    </row>
    <row r="8433" spans="1:1" x14ac:dyDescent="0.25">
      <c r="A8433" s="131"/>
    </row>
    <row r="8434" spans="1:1" x14ac:dyDescent="0.25">
      <c r="A8434" s="131"/>
    </row>
    <row r="8435" spans="1:1" x14ac:dyDescent="0.25">
      <c r="A8435" s="131"/>
    </row>
    <row r="8436" spans="1:1" x14ac:dyDescent="0.25">
      <c r="A8436" s="131"/>
    </row>
    <row r="8437" spans="1:1" x14ac:dyDescent="0.25">
      <c r="A8437" s="131"/>
    </row>
    <row r="8438" spans="1:1" x14ac:dyDescent="0.25">
      <c r="A8438" s="131"/>
    </row>
    <row r="8439" spans="1:1" x14ac:dyDescent="0.25">
      <c r="A8439" s="131"/>
    </row>
    <row r="8440" spans="1:1" x14ac:dyDescent="0.25">
      <c r="A8440" s="131"/>
    </row>
    <row r="8441" spans="1:1" x14ac:dyDescent="0.25">
      <c r="A8441" s="131"/>
    </row>
    <row r="8442" spans="1:1" x14ac:dyDescent="0.25">
      <c r="A8442" s="131"/>
    </row>
    <row r="8443" spans="1:1" x14ac:dyDescent="0.25">
      <c r="A8443" s="131"/>
    </row>
    <row r="8444" spans="1:1" x14ac:dyDescent="0.25">
      <c r="A8444" s="131"/>
    </row>
    <row r="8445" spans="1:1" x14ac:dyDescent="0.25">
      <c r="A8445" s="131"/>
    </row>
    <row r="8446" spans="1:1" x14ac:dyDescent="0.25">
      <c r="A8446" s="131"/>
    </row>
    <row r="8447" spans="1:1" x14ac:dyDescent="0.25">
      <c r="A8447" s="131"/>
    </row>
    <row r="8448" spans="1:1" x14ac:dyDescent="0.25">
      <c r="A8448" s="131"/>
    </row>
    <row r="8449" spans="1:1" x14ac:dyDescent="0.25">
      <c r="A8449" s="131"/>
    </row>
    <row r="8450" spans="1:1" x14ac:dyDescent="0.25">
      <c r="A8450" s="131"/>
    </row>
    <row r="8451" spans="1:1" x14ac:dyDescent="0.25">
      <c r="A8451" s="131"/>
    </row>
    <row r="8452" spans="1:1" x14ac:dyDescent="0.25">
      <c r="A8452" s="131"/>
    </row>
    <row r="8453" spans="1:1" x14ac:dyDescent="0.25">
      <c r="A8453" s="131"/>
    </row>
    <row r="8454" spans="1:1" x14ac:dyDescent="0.25">
      <c r="A8454" s="131"/>
    </row>
    <row r="8455" spans="1:1" x14ac:dyDescent="0.25">
      <c r="A8455" s="131"/>
    </row>
    <row r="8456" spans="1:1" x14ac:dyDescent="0.25">
      <c r="A8456" s="131"/>
    </row>
    <row r="8457" spans="1:1" x14ac:dyDescent="0.25">
      <c r="A8457" s="131"/>
    </row>
    <row r="8458" spans="1:1" x14ac:dyDescent="0.25">
      <c r="A8458" s="131"/>
    </row>
    <row r="8459" spans="1:1" x14ac:dyDescent="0.25">
      <c r="A8459" s="131"/>
    </row>
    <row r="8460" spans="1:1" x14ac:dyDescent="0.25">
      <c r="A8460" s="131"/>
    </row>
    <row r="8461" spans="1:1" x14ac:dyDescent="0.25">
      <c r="A8461" s="131"/>
    </row>
    <row r="8462" spans="1:1" x14ac:dyDescent="0.25">
      <c r="A8462" s="131"/>
    </row>
    <row r="8463" spans="1:1" x14ac:dyDescent="0.25">
      <c r="A8463" s="131"/>
    </row>
    <row r="8464" spans="1:1" x14ac:dyDescent="0.25">
      <c r="A8464" s="131"/>
    </row>
    <row r="8465" spans="1:1" x14ac:dyDescent="0.25">
      <c r="A8465" s="131"/>
    </row>
    <row r="8466" spans="1:1" x14ac:dyDescent="0.25">
      <c r="A8466" s="131"/>
    </row>
    <row r="8467" spans="1:1" x14ac:dyDescent="0.25">
      <c r="A8467" s="131"/>
    </row>
    <row r="8468" spans="1:1" x14ac:dyDescent="0.25">
      <c r="A8468" s="131"/>
    </row>
    <row r="8469" spans="1:1" x14ac:dyDescent="0.25">
      <c r="A8469" s="131"/>
    </row>
    <row r="8470" spans="1:1" x14ac:dyDescent="0.25">
      <c r="A8470" s="131"/>
    </row>
    <row r="8471" spans="1:1" x14ac:dyDescent="0.25">
      <c r="A8471" s="131"/>
    </row>
    <row r="8472" spans="1:1" x14ac:dyDescent="0.25">
      <c r="A8472" s="131"/>
    </row>
    <row r="8473" spans="1:1" x14ac:dyDescent="0.25">
      <c r="A8473" s="131"/>
    </row>
    <row r="8474" spans="1:1" x14ac:dyDescent="0.25">
      <c r="A8474" s="131"/>
    </row>
    <row r="8475" spans="1:1" x14ac:dyDescent="0.25">
      <c r="A8475" s="131"/>
    </row>
    <row r="8476" spans="1:1" x14ac:dyDescent="0.25">
      <c r="A8476" s="131"/>
    </row>
    <row r="8477" spans="1:1" x14ac:dyDescent="0.25">
      <c r="A8477" s="131"/>
    </row>
    <row r="8478" spans="1:1" x14ac:dyDescent="0.25">
      <c r="A8478" s="131"/>
    </row>
    <row r="8479" spans="1:1" x14ac:dyDescent="0.25">
      <c r="A8479" s="131"/>
    </row>
    <row r="8480" spans="1:1" x14ac:dyDescent="0.25">
      <c r="A8480" s="131"/>
    </row>
    <row r="8481" spans="1:1" x14ac:dyDescent="0.25">
      <c r="A8481" s="131"/>
    </row>
    <row r="8482" spans="1:1" x14ac:dyDescent="0.25">
      <c r="A8482" s="131"/>
    </row>
    <row r="8483" spans="1:1" x14ac:dyDescent="0.25">
      <c r="A8483" s="131"/>
    </row>
    <row r="8484" spans="1:1" x14ac:dyDescent="0.25">
      <c r="A8484" s="131"/>
    </row>
    <row r="8485" spans="1:1" x14ac:dyDescent="0.25">
      <c r="A8485" s="131"/>
    </row>
    <row r="8486" spans="1:1" x14ac:dyDescent="0.25">
      <c r="A8486" s="131"/>
    </row>
    <row r="8487" spans="1:1" x14ac:dyDescent="0.25">
      <c r="A8487" s="131"/>
    </row>
    <row r="8488" spans="1:1" x14ac:dyDescent="0.25">
      <c r="A8488" s="131"/>
    </row>
    <row r="8489" spans="1:1" x14ac:dyDescent="0.25">
      <c r="A8489" s="131"/>
    </row>
    <row r="8490" spans="1:1" x14ac:dyDescent="0.25">
      <c r="A8490" s="131"/>
    </row>
    <row r="8491" spans="1:1" x14ac:dyDescent="0.25">
      <c r="A8491" s="131"/>
    </row>
    <row r="8492" spans="1:1" x14ac:dyDescent="0.25">
      <c r="A8492" s="131"/>
    </row>
    <row r="8493" spans="1:1" x14ac:dyDescent="0.25">
      <c r="A8493" s="131"/>
    </row>
    <row r="8494" spans="1:1" x14ac:dyDescent="0.25">
      <c r="A8494" s="131"/>
    </row>
    <row r="8495" spans="1:1" x14ac:dyDescent="0.25">
      <c r="A8495" s="131"/>
    </row>
    <row r="8496" spans="1:1" x14ac:dyDescent="0.25">
      <c r="A8496" s="131"/>
    </row>
    <row r="8497" spans="1:1" x14ac:dyDescent="0.25">
      <c r="A8497" s="131"/>
    </row>
    <row r="8498" spans="1:1" x14ac:dyDescent="0.25">
      <c r="A8498" s="131"/>
    </row>
    <row r="8499" spans="1:1" x14ac:dyDescent="0.25">
      <c r="A8499" s="131"/>
    </row>
    <row r="8500" spans="1:1" x14ac:dyDescent="0.25">
      <c r="A8500" s="131"/>
    </row>
    <row r="8501" spans="1:1" x14ac:dyDescent="0.25">
      <c r="A8501" s="131"/>
    </row>
    <row r="8502" spans="1:1" x14ac:dyDescent="0.25">
      <c r="A8502" s="131"/>
    </row>
    <row r="8503" spans="1:1" x14ac:dyDescent="0.25">
      <c r="A8503" s="131"/>
    </row>
    <row r="8504" spans="1:1" x14ac:dyDescent="0.25">
      <c r="A8504" s="131"/>
    </row>
    <row r="8505" spans="1:1" x14ac:dyDescent="0.25">
      <c r="A8505" s="131"/>
    </row>
    <row r="8506" spans="1:1" x14ac:dyDescent="0.25">
      <c r="A8506" s="131"/>
    </row>
    <row r="8507" spans="1:1" x14ac:dyDescent="0.25">
      <c r="A8507" s="131"/>
    </row>
    <row r="8508" spans="1:1" x14ac:dyDescent="0.25">
      <c r="A8508" s="131"/>
    </row>
    <row r="8509" spans="1:1" x14ac:dyDescent="0.25">
      <c r="A8509" s="131"/>
    </row>
    <row r="8510" spans="1:1" x14ac:dyDescent="0.25">
      <c r="A8510" s="131"/>
    </row>
    <row r="8511" spans="1:1" x14ac:dyDescent="0.25">
      <c r="A8511" s="131"/>
    </row>
    <row r="8512" spans="1:1" x14ac:dyDescent="0.25">
      <c r="A8512" s="131"/>
    </row>
    <row r="8513" spans="1:1" x14ac:dyDescent="0.25">
      <c r="A8513" s="131"/>
    </row>
    <row r="8514" spans="1:1" x14ac:dyDescent="0.25">
      <c r="A8514" s="131"/>
    </row>
    <row r="8515" spans="1:1" x14ac:dyDescent="0.25">
      <c r="A8515" s="131"/>
    </row>
    <row r="8516" spans="1:1" x14ac:dyDescent="0.25">
      <c r="A8516" s="131"/>
    </row>
    <row r="8517" spans="1:1" x14ac:dyDescent="0.25">
      <c r="A8517" s="131"/>
    </row>
    <row r="8518" spans="1:1" x14ac:dyDescent="0.25">
      <c r="A8518" s="131"/>
    </row>
    <row r="8519" spans="1:1" x14ac:dyDescent="0.25">
      <c r="A8519" s="131"/>
    </row>
    <row r="8520" spans="1:1" x14ac:dyDescent="0.25">
      <c r="A8520" s="131"/>
    </row>
    <row r="8521" spans="1:1" x14ac:dyDescent="0.25">
      <c r="A8521" s="131"/>
    </row>
    <row r="8522" spans="1:1" x14ac:dyDescent="0.25">
      <c r="A8522" s="131"/>
    </row>
    <row r="8523" spans="1:1" x14ac:dyDescent="0.25">
      <c r="A8523" s="131"/>
    </row>
    <row r="8524" spans="1:1" x14ac:dyDescent="0.25">
      <c r="A8524" s="131"/>
    </row>
    <row r="8525" spans="1:1" x14ac:dyDescent="0.25">
      <c r="A8525" s="131"/>
    </row>
    <row r="8526" spans="1:1" x14ac:dyDescent="0.25">
      <c r="A8526" s="131"/>
    </row>
    <row r="8527" spans="1:1" x14ac:dyDescent="0.25">
      <c r="A8527" s="131"/>
    </row>
    <row r="8528" spans="1:1" x14ac:dyDescent="0.25">
      <c r="A8528" s="131"/>
    </row>
    <row r="8529" spans="1:1" x14ac:dyDescent="0.25">
      <c r="A8529" s="131"/>
    </row>
    <row r="8530" spans="1:1" x14ac:dyDescent="0.25">
      <c r="A8530" s="131"/>
    </row>
    <row r="8531" spans="1:1" x14ac:dyDescent="0.25">
      <c r="A8531" s="131"/>
    </row>
    <row r="8532" spans="1:1" x14ac:dyDescent="0.25">
      <c r="A8532" s="131"/>
    </row>
    <row r="8533" spans="1:1" x14ac:dyDescent="0.25">
      <c r="A8533" s="131"/>
    </row>
    <row r="8534" spans="1:1" x14ac:dyDescent="0.25">
      <c r="A8534" s="131"/>
    </row>
    <row r="8535" spans="1:1" x14ac:dyDescent="0.25">
      <c r="A8535" s="131"/>
    </row>
    <row r="8536" spans="1:1" x14ac:dyDescent="0.25">
      <c r="A8536" s="131"/>
    </row>
    <row r="8537" spans="1:1" x14ac:dyDescent="0.25">
      <c r="A8537" s="131"/>
    </row>
    <row r="8538" spans="1:1" x14ac:dyDescent="0.25">
      <c r="A8538" s="131"/>
    </row>
    <row r="8539" spans="1:1" x14ac:dyDescent="0.25">
      <c r="A8539" s="131"/>
    </row>
    <row r="8540" spans="1:1" x14ac:dyDescent="0.25">
      <c r="A8540" s="131"/>
    </row>
    <row r="8541" spans="1:1" x14ac:dyDescent="0.25">
      <c r="A8541" s="131"/>
    </row>
    <row r="8542" spans="1:1" x14ac:dyDescent="0.25">
      <c r="A8542" s="131"/>
    </row>
    <row r="8543" spans="1:1" x14ac:dyDescent="0.25">
      <c r="A8543" s="131"/>
    </row>
    <row r="8544" spans="1:1" x14ac:dyDescent="0.25">
      <c r="A8544" s="131"/>
    </row>
    <row r="8545" spans="1:1" x14ac:dyDescent="0.25">
      <c r="A8545" s="131"/>
    </row>
    <row r="8546" spans="1:1" x14ac:dyDescent="0.25">
      <c r="A8546" s="131"/>
    </row>
    <row r="8547" spans="1:1" x14ac:dyDescent="0.25">
      <c r="A8547" s="131"/>
    </row>
    <row r="8548" spans="1:1" x14ac:dyDescent="0.25">
      <c r="A8548" s="131"/>
    </row>
    <row r="8549" spans="1:1" x14ac:dyDescent="0.25">
      <c r="A8549" s="131"/>
    </row>
    <row r="8550" spans="1:1" x14ac:dyDescent="0.25">
      <c r="A8550" s="131"/>
    </row>
    <row r="8551" spans="1:1" x14ac:dyDescent="0.25">
      <c r="A8551" s="131"/>
    </row>
    <row r="8552" spans="1:1" x14ac:dyDescent="0.25">
      <c r="A8552" s="131"/>
    </row>
    <row r="8553" spans="1:1" x14ac:dyDescent="0.25">
      <c r="A8553" s="131"/>
    </row>
    <row r="8554" spans="1:1" x14ac:dyDescent="0.25">
      <c r="A8554" s="131"/>
    </row>
    <row r="8555" spans="1:1" x14ac:dyDescent="0.25">
      <c r="A8555" s="131"/>
    </row>
    <row r="8556" spans="1:1" x14ac:dyDescent="0.25">
      <c r="A8556" s="131"/>
    </row>
    <row r="8557" spans="1:1" x14ac:dyDescent="0.25">
      <c r="A8557" s="131"/>
    </row>
    <row r="8558" spans="1:1" x14ac:dyDescent="0.25">
      <c r="A8558" s="131"/>
    </row>
    <row r="8559" spans="1:1" x14ac:dyDescent="0.25">
      <c r="A8559" s="131"/>
    </row>
    <row r="8560" spans="1:1" x14ac:dyDescent="0.25">
      <c r="A8560" s="131"/>
    </row>
    <row r="8561" spans="1:1" x14ac:dyDescent="0.25">
      <c r="A8561" s="131"/>
    </row>
    <row r="8562" spans="1:1" x14ac:dyDescent="0.25">
      <c r="A8562" s="131"/>
    </row>
    <row r="8563" spans="1:1" x14ac:dyDescent="0.25">
      <c r="A8563" s="131"/>
    </row>
    <row r="8564" spans="1:1" x14ac:dyDescent="0.25">
      <c r="A8564" s="131"/>
    </row>
    <row r="8565" spans="1:1" x14ac:dyDescent="0.25">
      <c r="A8565" s="131"/>
    </row>
    <row r="8566" spans="1:1" x14ac:dyDescent="0.25">
      <c r="A8566" s="131"/>
    </row>
    <row r="8567" spans="1:1" x14ac:dyDescent="0.25">
      <c r="A8567" s="131"/>
    </row>
    <row r="8568" spans="1:1" x14ac:dyDescent="0.25">
      <c r="A8568" s="131"/>
    </row>
    <row r="8569" spans="1:1" x14ac:dyDescent="0.25">
      <c r="A8569" s="131"/>
    </row>
    <row r="8570" spans="1:1" x14ac:dyDescent="0.25">
      <c r="A8570" s="131"/>
    </row>
    <row r="8571" spans="1:1" x14ac:dyDescent="0.25">
      <c r="A8571" s="131"/>
    </row>
    <row r="8572" spans="1:1" x14ac:dyDescent="0.25">
      <c r="A8572" s="131"/>
    </row>
    <row r="8573" spans="1:1" x14ac:dyDescent="0.25">
      <c r="A8573" s="131"/>
    </row>
    <row r="8574" spans="1:1" x14ac:dyDescent="0.25">
      <c r="A8574" s="131"/>
    </row>
    <row r="8575" spans="1:1" x14ac:dyDescent="0.25">
      <c r="A8575" s="131"/>
    </row>
    <row r="8576" spans="1:1" x14ac:dyDescent="0.25">
      <c r="A8576" s="131"/>
    </row>
    <row r="8577" spans="1:1" x14ac:dyDescent="0.25">
      <c r="A8577" s="131"/>
    </row>
    <row r="8578" spans="1:1" x14ac:dyDescent="0.25">
      <c r="A8578" s="131"/>
    </row>
    <row r="8579" spans="1:1" x14ac:dyDescent="0.25">
      <c r="A8579" s="131"/>
    </row>
    <row r="8580" spans="1:1" x14ac:dyDescent="0.25">
      <c r="A8580" s="131"/>
    </row>
    <row r="8581" spans="1:1" x14ac:dyDescent="0.25">
      <c r="A8581" s="131"/>
    </row>
    <row r="8582" spans="1:1" x14ac:dyDescent="0.25">
      <c r="A8582" s="131"/>
    </row>
    <row r="8583" spans="1:1" x14ac:dyDescent="0.25">
      <c r="A8583" s="131"/>
    </row>
    <row r="8584" spans="1:1" x14ac:dyDescent="0.25">
      <c r="A8584" s="131"/>
    </row>
    <row r="8585" spans="1:1" x14ac:dyDescent="0.25">
      <c r="A8585" s="131"/>
    </row>
    <row r="8586" spans="1:1" x14ac:dyDescent="0.25">
      <c r="A8586" s="131"/>
    </row>
    <row r="8587" spans="1:1" x14ac:dyDescent="0.25">
      <c r="A8587" s="131"/>
    </row>
    <row r="8588" spans="1:1" x14ac:dyDescent="0.25">
      <c r="A8588" s="131"/>
    </row>
    <row r="8589" spans="1:1" x14ac:dyDescent="0.25">
      <c r="A8589" s="131"/>
    </row>
    <row r="8590" spans="1:1" x14ac:dyDescent="0.25">
      <c r="A8590" s="131"/>
    </row>
    <row r="8591" spans="1:1" x14ac:dyDescent="0.25">
      <c r="A8591" s="131"/>
    </row>
    <row r="8592" spans="1:1" x14ac:dyDescent="0.25">
      <c r="A8592" s="131"/>
    </row>
    <row r="8593" spans="1:1" x14ac:dyDescent="0.25">
      <c r="A8593" s="131"/>
    </row>
    <row r="8594" spans="1:1" x14ac:dyDescent="0.25">
      <c r="A8594" s="131"/>
    </row>
    <row r="8595" spans="1:1" x14ac:dyDescent="0.25">
      <c r="A8595" s="131"/>
    </row>
    <row r="8596" spans="1:1" x14ac:dyDescent="0.25">
      <c r="A8596" s="131"/>
    </row>
    <row r="8597" spans="1:1" x14ac:dyDescent="0.25">
      <c r="A8597" s="131"/>
    </row>
    <row r="8598" spans="1:1" x14ac:dyDescent="0.25">
      <c r="A8598" s="131"/>
    </row>
    <row r="8599" spans="1:1" x14ac:dyDescent="0.25">
      <c r="A8599" s="131"/>
    </row>
    <row r="8600" spans="1:1" x14ac:dyDescent="0.25">
      <c r="A8600" s="131"/>
    </row>
    <row r="8601" spans="1:1" x14ac:dyDescent="0.25">
      <c r="A8601" s="131"/>
    </row>
    <row r="8602" spans="1:1" x14ac:dyDescent="0.25">
      <c r="A8602" s="131"/>
    </row>
    <row r="8603" spans="1:1" x14ac:dyDescent="0.25">
      <c r="A8603" s="131"/>
    </row>
    <row r="8604" spans="1:1" x14ac:dyDescent="0.25">
      <c r="A8604" s="131"/>
    </row>
    <row r="8605" spans="1:1" x14ac:dyDescent="0.25">
      <c r="A8605" s="131"/>
    </row>
    <row r="8606" spans="1:1" x14ac:dyDescent="0.25">
      <c r="A8606" s="131"/>
    </row>
    <row r="8607" spans="1:1" x14ac:dyDescent="0.25">
      <c r="A8607" s="131"/>
    </row>
    <row r="8608" spans="1:1" x14ac:dyDescent="0.25">
      <c r="A8608" s="131"/>
    </row>
    <row r="8609" spans="1:1" x14ac:dyDescent="0.25">
      <c r="A8609" s="131"/>
    </row>
    <row r="8610" spans="1:1" x14ac:dyDescent="0.25">
      <c r="A8610" s="131"/>
    </row>
    <row r="8611" spans="1:1" x14ac:dyDescent="0.25">
      <c r="A8611" s="131"/>
    </row>
    <row r="8612" spans="1:1" x14ac:dyDescent="0.25">
      <c r="A8612" s="131"/>
    </row>
    <row r="8613" spans="1:1" x14ac:dyDescent="0.25">
      <c r="A8613" s="131"/>
    </row>
    <row r="8614" spans="1:1" x14ac:dyDescent="0.25">
      <c r="A8614" s="131"/>
    </row>
    <row r="8615" spans="1:1" x14ac:dyDescent="0.25">
      <c r="A8615" s="131"/>
    </row>
    <row r="8616" spans="1:1" x14ac:dyDescent="0.25">
      <c r="A8616" s="131"/>
    </row>
    <row r="8617" spans="1:1" x14ac:dyDescent="0.25">
      <c r="A8617" s="131"/>
    </row>
    <row r="8618" spans="1:1" x14ac:dyDescent="0.25">
      <c r="A8618" s="131"/>
    </row>
    <row r="8619" spans="1:1" x14ac:dyDescent="0.25">
      <c r="A8619" s="131"/>
    </row>
    <row r="8620" spans="1:1" x14ac:dyDescent="0.25">
      <c r="A8620" s="131"/>
    </row>
    <row r="8621" spans="1:1" x14ac:dyDescent="0.25">
      <c r="A8621" s="131"/>
    </row>
    <row r="8622" spans="1:1" x14ac:dyDescent="0.25">
      <c r="A8622" s="131"/>
    </row>
    <row r="8623" spans="1:1" x14ac:dyDescent="0.25">
      <c r="A8623" s="131"/>
    </row>
    <row r="8624" spans="1:1" x14ac:dyDescent="0.25">
      <c r="A8624" s="131"/>
    </row>
    <row r="8625" spans="1:1" x14ac:dyDescent="0.25">
      <c r="A8625" s="131"/>
    </row>
    <row r="8626" spans="1:1" x14ac:dyDescent="0.25">
      <c r="A8626" s="131"/>
    </row>
    <row r="8627" spans="1:1" x14ac:dyDescent="0.25">
      <c r="A8627" s="131"/>
    </row>
    <row r="8628" spans="1:1" x14ac:dyDescent="0.25">
      <c r="A8628" s="131"/>
    </row>
    <row r="8629" spans="1:1" x14ac:dyDescent="0.25">
      <c r="A8629" s="131"/>
    </row>
    <row r="8630" spans="1:1" x14ac:dyDescent="0.25">
      <c r="A8630" s="131"/>
    </row>
    <row r="8631" spans="1:1" x14ac:dyDescent="0.25">
      <c r="A8631" s="131"/>
    </row>
    <row r="8632" spans="1:1" x14ac:dyDescent="0.25">
      <c r="A8632" s="131"/>
    </row>
    <row r="8633" spans="1:1" x14ac:dyDescent="0.25">
      <c r="A8633" s="131"/>
    </row>
    <row r="8634" spans="1:1" x14ac:dyDescent="0.25">
      <c r="A8634" s="131"/>
    </row>
    <row r="8635" spans="1:1" x14ac:dyDescent="0.25">
      <c r="A8635" s="131"/>
    </row>
    <row r="8636" spans="1:1" x14ac:dyDescent="0.25">
      <c r="A8636" s="131"/>
    </row>
    <row r="8637" spans="1:1" x14ac:dyDescent="0.25">
      <c r="A8637" s="131"/>
    </row>
    <row r="8638" spans="1:1" x14ac:dyDescent="0.25">
      <c r="A8638" s="131"/>
    </row>
    <row r="8639" spans="1:1" x14ac:dyDescent="0.25">
      <c r="A8639" s="131"/>
    </row>
    <row r="8640" spans="1:1" x14ac:dyDescent="0.25">
      <c r="A8640" s="131"/>
    </row>
    <row r="8641" spans="1:1" x14ac:dyDescent="0.25">
      <c r="A8641" s="131"/>
    </row>
    <row r="8642" spans="1:1" x14ac:dyDescent="0.25">
      <c r="A8642" s="131"/>
    </row>
    <row r="8643" spans="1:1" x14ac:dyDescent="0.25">
      <c r="A8643" s="131"/>
    </row>
    <row r="8644" spans="1:1" x14ac:dyDescent="0.25">
      <c r="A8644" s="131"/>
    </row>
    <row r="8645" spans="1:1" x14ac:dyDescent="0.25">
      <c r="A8645" s="131"/>
    </row>
    <row r="8646" spans="1:1" x14ac:dyDescent="0.25">
      <c r="A8646" s="131"/>
    </row>
    <row r="8647" spans="1:1" x14ac:dyDescent="0.25">
      <c r="A8647" s="131"/>
    </row>
    <row r="8648" spans="1:1" x14ac:dyDescent="0.25">
      <c r="A8648" s="131"/>
    </row>
    <row r="8649" spans="1:1" x14ac:dyDescent="0.25">
      <c r="A8649" s="131"/>
    </row>
    <row r="8650" spans="1:1" x14ac:dyDescent="0.25">
      <c r="A8650" s="131"/>
    </row>
    <row r="8651" spans="1:1" x14ac:dyDescent="0.25">
      <c r="A8651" s="131"/>
    </row>
    <row r="8652" spans="1:1" x14ac:dyDescent="0.25">
      <c r="A8652" s="131"/>
    </row>
    <row r="8653" spans="1:1" x14ac:dyDescent="0.25">
      <c r="A8653" s="131"/>
    </row>
    <row r="8654" spans="1:1" x14ac:dyDescent="0.25">
      <c r="A8654" s="131"/>
    </row>
    <row r="8655" spans="1:1" x14ac:dyDescent="0.25">
      <c r="A8655" s="131"/>
    </row>
    <row r="8656" spans="1:1" x14ac:dyDescent="0.25">
      <c r="A8656" s="131"/>
    </row>
    <row r="8657" spans="1:1" x14ac:dyDescent="0.25">
      <c r="A8657" s="131"/>
    </row>
    <row r="8658" spans="1:1" x14ac:dyDescent="0.25">
      <c r="A8658" s="131"/>
    </row>
    <row r="8659" spans="1:1" x14ac:dyDescent="0.25">
      <c r="A8659" s="131"/>
    </row>
    <row r="8660" spans="1:1" x14ac:dyDescent="0.25">
      <c r="A8660" s="131"/>
    </row>
    <row r="8661" spans="1:1" x14ac:dyDescent="0.25">
      <c r="A8661" s="131"/>
    </row>
    <row r="8662" spans="1:1" x14ac:dyDescent="0.25">
      <c r="A8662" s="131"/>
    </row>
    <row r="8663" spans="1:1" x14ac:dyDescent="0.25">
      <c r="A8663" s="131"/>
    </row>
    <row r="8664" spans="1:1" x14ac:dyDescent="0.25">
      <c r="A8664" s="131"/>
    </row>
    <row r="8665" spans="1:1" x14ac:dyDescent="0.25">
      <c r="A8665" s="131"/>
    </row>
    <row r="8666" spans="1:1" x14ac:dyDescent="0.25">
      <c r="A8666" s="131"/>
    </row>
    <row r="8667" spans="1:1" x14ac:dyDescent="0.25">
      <c r="A8667" s="131"/>
    </row>
    <row r="8668" spans="1:1" x14ac:dyDescent="0.25">
      <c r="A8668" s="131"/>
    </row>
    <row r="8669" spans="1:1" x14ac:dyDescent="0.25">
      <c r="A8669" s="131"/>
    </row>
    <row r="8670" spans="1:1" x14ac:dyDescent="0.25">
      <c r="A8670" s="131"/>
    </row>
    <row r="8671" spans="1:1" x14ac:dyDescent="0.25">
      <c r="A8671" s="131"/>
    </row>
    <row r="8672" spans="1:1" x14ac:dyDescent="0.25">
      <c r="A8672" s="131"/>
    </row>
    <row r="8673" spans="1:1" x14ac:dyDescent="0.25">
      <c r="A8673" s="131"/>
    </row>
    <row r="8674" spans="1:1" x14ac:dyDescent="0.25">
      <c r="A8674" s="131"/>
    </row>
    <row r="8675" spans="1:1" x14ac:dyDescent="0.25">
      <c r="A8675" s="131"/>
    </row>
    <row r="8676" spans="1:1" x14ac:dyDescent="0.25">
      <c r="A8676" s="131"/>
    </row>
    <row r="8677" spans="1:1" x14ac:dyDescent="0.25">
      <c r="A8677" s="131"/>
    </row>
    <row r="8678" spans="1:1" x14ac:dyDescent="0.25">
      <c r="A8678" s="131"/>
    </row>
    <row r="8679" spans="1:1" x14ac:dyDescent="0.25">
      <c r="A8679" s="131"/>
    </row>
    <row r="8680" spans="1:1" x14ac:dyDescent="0.25">
      <c r="A8680" s="131"/>
    </row>
    <row r="8681" spans="1:1" x14ac:dyDescent="0.25">
      <c r="A8681" s="131"/>
    </row>
    <row r="8682" spans="1:1" x14ac:dyDescent="0.25">
      <c r="A8682" s="131"/>
    </row>
    <row r="8683" spans="1:1" x14ac:dyDescent="0.25">
      <c r="A8683" s="131"/>
    </row>
    <row r="8684" spans="1:1" x14ac:dyDescent="0.25">
      <c r="A8684" s="131"/>
    </row>
    <row r="8685" spans="1:1" x14ac:dyDescent="0.25">
      <c r="A8685" s="131"/>
    </row>
    <row r="8686" spans="1:1" x14ac:dyDescent="0.25">
      <c r="A8686" s="131"/>
    </row>
    <row r="8687" spans="1:1" x14ac:dyDescent="0.25">
      <c r="A8687" s="131"/>
    </row>
    <row r="8688" spans="1:1" x14ac:dyDescent="0.25">
      <c r="A8688" s="131"/>
    </row>
    <row r="8689" spans="1:1" x14ac:dyDescent="0.25">
      <c r="A8689" s="131"/>
    </row>
    <row r="8690" spans="1:1" x14ac:dyDescent="0.25">
      <c r="A8690" s="131"/>
    </row>
    <row r="8691" spans="1:1" x14ac:dyDescent="0.25">
      <c r="A8691" s="131"/>
    </row>
    <row r="8692" spans="1:1" x14ac:dyDescent="0.25">
      <c r="A8692" s="131"/>
    </row>
    <row r="8693" spans="1:1" x14ac:dyDescent="0.25">
      <c r="A8693" s="131"/>
    </row>
    <row r="8694" spans="1:1" x14ac:dyDescent="0.25">
      <c r="A8694" s="131"/>
    </row>
    <row r="8695" spans="1:1" x14ac:dyDescent="0.25">
      <c r="A8695" s="131"/>
    </row>
    <row r="8696" spans="1:1" x14ac:dyDescent="0.25">
      <c r="A8696" s="131"/>
    </row>
    <row r="8697" spans="1:1" x14ac:dyDescent="0.25">
      <c r="A8697" s="131"/>
    </row>
    <row r="8698" spans="1:1" x14ac:dyDescent="0.25">
      <c r="A8698" s="131"/>
    </row>
    <row r="8699" spans="1:1" x14ac:dyDescent="0.25">
      <c r="A8699" s="131"/>
    </row>
    <row r="8700" spans="1:1" x14ac:dyDescent="0.25">
      <c r="A8700" s="131"/>
    </row>
    <row r="8701" spans="1:1" x14ac:dyDescent="0.25">
      <c r="A8701" s="131"/>
    </row>
    <row r="8702" spans="1:1" x14ac:dyDescent="0.25">
      <c r="A8702" s="131"/>
    </row>
    <row r="8703" spans="1:1" x14ac:dyDescent="0.25">
      <c r="A8703" s="131"/>
    </row>
    <row r="8704" spans="1:1" x14ac:dyDescent="0.25">
      <c r="A8704" s="131"/>
    </row>
    <row r="8705" spans="1:1" x14ac:dyDescent="0.25">
      <c r="A8705" s="131"/>
    </row>
    <row r="8706" spans="1:1" x14ac:dyDescent="0.25">
      <c r="A8706" s="131"/>
    </row>
    <row r="8707" spans="1:1" x14ac:dyDescent="0.25">
      <c r="A8707" s="131"/>
    </row>
    <row r="8708" spans="1:1" x14ac:dyDescent="0.25">
      <c r="A8708" s="131"/>
    </row>
    <row r="8709" spans="1:1" x14ac:dyDescent="0.25">
      <c r="A8709" s="131"/>
    </row>
    <row r="8710" spans="1:1" x14ac:dyDescent="0.25">
      <c r="A8710" s="131"/>
    </row>
    <row r="8711" spans="1:1" x14ac:dyDescent="0.25">
      <c r="A8711" s="131"/>
    </row>
    <row r="8712" spans="1:1" x14ac:dyDescent="0.25">
      <c r="A8712" s="131"/>
    </row>
    <row r="8713" spans="1:1" x14ac:dyDescent="0.25">
      <c r="A8713" s="131"/>
    </row>
    <row r="8714" spans="1:1" x14ac:dyDescent="0.25">
      <c r="A8714" s="131"/>
    </row>
    <row r="8715" spans="1:1" x14ac:dyDescent="0.25">
      <c r="A8715" s="131"/>
    </row>
    <row r="8716" spans="1:1" x14ac:dyDescent="0.25">
      <c r="A8716" s="131"/>
    </row>
    <row r="8717" spans="1:1" x14ac:dyDescent="0.25">
      <c r="A8717" s="131"/>
    </row>
    <row r="8718" spans="1:1" x14ac:dyDescent="0.25">
      <c r="A8718" s="131"/>
    </row>
    <row r="8719" spans="1:1" x14ac:dyDescent="0.25">
      <c r="A8719" s="131"/>
    </row>
    <row r="8720" spans="1:1" x14ac:dyDescent="0.25">
      <c r="A8720" s="131"/>
    </row>
    <row r="8721" spans="1:1" x14ac:dyDescent="0.25">
      <c r="A8721" s="131"/>
    </row>
    <row r="8722" spans="1:1" x14ac:dyDescent="0.25">
      <c r="A8722" s="131"/>
    </row>
    <row r="8723" spans="1:1" x14ac:dyDescent="0.25">
      <c r="A8723" s="131"/>
    </row>
    <row r="8724" spans="1:1" x14ac:dyDescent="0.25">
      <c r="A8724" s="131"/>
    </row>
    <row r="8725" spans="1:1" x14ac:dyDescent="0.25">
      <c r="A8725" s="131"/>
    </row>
    <row r="8726" spans="1:1" x14ac:dyDescent="0.25">
      <c r="A8726" s="131"/>
    </row>
    <row r="8727" spans="1:1" x14ac:dyDescent="0.25">
      <c r="A8727" s="131"/>
    </row>
    <row r="8728" spans="1:1" x14ac:dyDescent="0.25">
      <c r="A8728" s="131"/>
    </row>
    <row r="8729" spans="1:1" x14ac:dyDescent="0.25">
      <c r="A8729" s="131"/>
    </row>
    <row r="8730" spans="1:1" x14ac:dyDescent="0.25">
      <c r="A8730" s="131"/>
    </row>
    <row r="8731" spans="1:1" x14ac:dyDescent="0.25">
      <c r="A8731" s="131"/>
    </row>
    <row r="8732" spans="1:1" x14ac:dyDescent="0.25">
      <c r="A8732" s="131"/>
    </row>
    <row r="8733" spans="1:1" x14ac:dyDescent="0.25">
      <c r="A8733" s="131"/>
    </row>
    <row r="8734" spans="1:1" x14ac:dyDescent="0.25">
      <c r="A8734" s="131"/>
    </row>
    <row r="8735" spans="1:1" x14ac:dyDescent="0.25">
      <c r="A8735" s="131"/>
    </row>
    <row r="8736" spans="1:1" x14ac:dyDescent="0.25">
      <c r="A8736" s="131"/>
    </row>
    <row r="8737" spans="1:1" x14ac:dyDescent="0.25">
      <c r="A8737" s="131"/>
    </row>
    <row r="8738" spans="1:1" x14ac:dyDescent="0.25">
      <c r="A8738" s="131"/>
    </row>
    <row r="8739" spans="1:1" x14ac:dyDescent="0.25">
      <c r="A8739" s="131"/>
    </row>
    <row r="8740" spans="1:1" x14ac:dyDescent="0.25">
      <c r="A8740" s="131"/>
    </row>
    <row r="8741" spans="1:1" x14ac:dyDescent="0.25">
      <c r="A8741" s="131"/>
    </row>
    <row r="8742" spans="1:1" x14ac:dyDescent="0.25">
      <c r="A8742" s="131"/>
    </row>
    <row r="8743" spans="1:1" x14ac:dyDescent="0.25">
      <c r="A8743" s="131"/>
    </row>
    <row r="8744" spans="1:1" x14ac:dyDescent="0.25">
      <c r="A8744" s="131"/>
    </row>
    <row r="8745" spans="1:1" x14ac:dyDescent="0.25">
      <c r="A8745" s="131"/>
    </row>
    <row r="8746" spans="1:1" x14ac:dyDescent="0.25">
      <c r="A8746" s="131"/>
    </row>
    <row r="8747" spans="1:1" x14ac:dyDescent="0.25">
      <c r="A8747" s="131"/>
    </row>
    <row r="8748" spans="1:1" x14ac:dyDescent="0.25">
      <c r="A8748" s="131"/>
    </row>
    <row r="8749" spans="1:1" x14ac:dyDescent="0.25">
      <c r="A8749" s="131"/>
    </row>
    <row r="8750" spans="1:1" x14ac:dyDescent="0.25">
      <c r="A8750" s="131"/>
    </row>
    <row r="8751" spans="1:1" x14ac:dyDescent="0.25">
      <c r="A8751" s="131"/>
    </row>
    <row r="8752" spans="1:1" x14ac:dyDescent="0.25">
      <c r="A8752" s="131"/>
    </row>
    <row r="8753" spans="1:1" x14ac:dyDescent="0.25">
      <c r="A8753" s="131"/>
    </row>
    <row r="8754" spans="1:1" x14ac:dyDescent="0.25">
      <c r="A8754" s="131"/>
    </row>
    <row r="8755" spans="1:1" x14ac:dyDescent="0.25">
      <c r="A8755" s="131"/>
    </row>
    <row r="8756" spans="1:1" x14ac:dyDescent="0.25">
      <c r="A8756" s="131"/>
    </row>
    <row r="8757" spans="1:1" x14ac:dyDescent="0.25">
      <c r="A8757" s="131"/>
    </row>
    <row r="8758" spans="1:1" x14ac:dyDescent="0.25">
      <c r="A8758" s="131"/>
    </row>
    <row r="8759" spans="1:1" x14ac:dyDescent="0.25">
      <c r="A8759" s="131"/>
    </row>
    <row r="8760" spans="1:1" x14ac:dyDescent="0.25">
      <c r="A8760" s="131"/>
    </row>
    <row r="8761" spans="1:1" x14ac:dyDescent="0.25">
      <c r="A8761" s="131"/>
    </row>
    <row r="8762" spans="1:1" x14ac:dyDescent="0.25">
      <c r="A8762" s="131"/>
    </row>
    <row r="8763" spans="1:1" x14ac:dyDescent="0.25">
      <c r="A8763" s="131"/>
    </row>
    <row r="8764" spans="1:1" x14ac:dyDescent="0.25">
      <c r="A8764" s="131"/>
    </row>
    <row r="8765" spans="1:1" x14ac:dyDescent="0.25">
      <c r="A8765" s="131"/>
    </row>
    <row r="8766" spans="1:1" x14ac:dyDescent="0.25">
      <c r="A8766" s="131"/>
    </row>
    <row r="8767" spans="1:1" x14ac:dyDescent="0.25">
      <c r="A8767" s="131"/>
    </row>
    <row r="8768" spans="1:1" x14ac:dyDescent="0.25">
      <c r="A8768" s="131"/>
    </row>
    <row r="8769" spans="1:1" x14ac:dyDescent="0.25">
      <c r="A8769" s="131"/>
    </row>
    <row r="8770" spans="1:1" x14ac:dyDescent="0.25">
      <c r="A8770" s="131"/>
    </row>
    <row r="8771" spans="1:1" x14ac:dyDescent="0.25">
      <c r="A8771" s="131"/>
    </row>
    <row r="8772" spans="1:1" x14ac:dyDescent="0.25">
      <c r="A8772" s="131"/>
    </row>
    <row r="8773" spans="1:1" x14ac:dyDescent="0.25">
      <c r="A8773" s="131"/>
    </row>
    <row r="8774" spans="1:1" x14ac:dyDescent="0.25">
      <c r="A8774" s="131"/>
    </row>
    <row r="8775" spans="1:1" x14ac:dyDescent="0.25">
      <c r="A8775" s="131"/>
    </row>
    <row r="8776" spans="1:1" x14ac:dyDescent="0.25">
      <c r="A8776" s="131"/>
    </row>
    <row r="8777" spans="1:1" x14ac:dyDescent="0.25">
      <c r="A8777" s="131"/>
    </row>
    <row r="8778" spans="1:1" x14ac:dyDescent="0.25">
      <c r="A8778" s="131"/>
    </row>
    <row r="8779" spans="1:1" x14ac:dyDescent="0.25">
      <c r="A8779" s="131"/>
    </row>
    <row r="8780" spans="1:1" x14ac:dyDescent="0.25">
      <c r="A8780" s="131"/>
    </row>
    <row r="8781" spans="1:1" x14ac:dyDescent="0.25">
      <c r="A8781" s="131"/>
    </row>
    <row r="8782" spans="1:1" x14ac:dyDescent="0.25">
      <c r="A8782" s="131"/>
    </row>
    <row r="8783" spans="1:1" x14ac:dyDescent="0.25">
      <c r="A8783" s="131"/>
    </row>
    <row r="8784" spans="1:1" x14ac:dyDescent="0.25">
      <c r="A8784" s="131"/>
    </row>
    <row r="8785" spans="1:1" x14ac:dyDescent="0.25">
      <c r="A8785" s="131"/>
    </row>
    <row r="8786" spans="1:1" x14ac:dyDescent="0.25">
      <c r="A8786" s="131"/>
    </row>
    <row r="8787" spans="1:1" x14ac:dyDescent="0.25">
      <c r="A8787" s="131"/>
    </row>
    <row r="8788" spans="1:1" x14ac:dyDescent="0.25">
      <c r="A8788" s="131"/>
    </row>
    <row r="8789" spans="1:1" x14ac:dyDescent="0.25">
      <c r="A8789" s="131"/>
    </row>
    <row r="8790" spans="1:1" x14ac:dyDescent="0.25">
      <c r="A8790" s="131"/>
    </row>
    <row r="8791" spans="1:1" x14ac:dyDescent="0.25">
      <c r="A8791" s="131"/>
    </row>
    <row r="8792" spans="1:1" x14ac:dyDescent="0.25">
      <c r="A8792" s="131"/>
    </row>
    <row r="8793" spans="1:1" x14ac:dyDescent="0.25">
      <c r="A8793" s="131"/>
    </row>
    <row r="8794" spans="1:1" x14ac:dyDescent="0.25">
      <c r="A8794" s="131"/>
    </row>
    <row r="8795" spans="1:1" x14ac:dyDescent="0.25">
      <c r="A8795" s="131"/>
    </row>
    <row r="8796" spans="1:1" x14ac:dyDescent="0.25">
      <c r="A8796" s="131"/>
    </row>
    <row r="8797" spans="1:1" x14ac:dyDescent="0.25">
      <c r="A8797" s="131"/>
    </row>
    <row r="8798" spans="1:1" x14ac:dyDescent="0.25">
      <c r="A8798" s="131"/>
    </row>
    <row r="8799" spans="1:1" x14ac:dyDescent="0.25">
      <c r="A8799" s="131"/>
    </row>
    <row r="8800" spans="1:1" x14ac:dyDescent="0.25">
      <c r="A8800" s="131"/>
    </row>
    <row r="8801" spans="1:1" x14ac:dyDescent="0.25">
      <c r="A8801" s="131"/>
    </row>
    <row r="8802" spans="1:1" x14ac:dyDescent="0.25">
      <c r="A8802" s="131"/>
    </row>
    <row r="8803" spans="1:1" x14ac:dyDescent="0.25">
      <c r="A8803" s="131"/>
    </row>
    <row r="8804" spans="1:1" x14ac:dyDescent="0.25">
      <c r="A8804" s="131"/>
    </row>
    <row r="8805" spans="1:1" x14ac:dyDescent="0.25">
      <c r="A8805" s="131"/>
    </row>
    <row r="8806" spans="1:1" x14ac:dyDescent="0.25">
      <c r="A8806" s="131"/>
    </row>
    <row r="8807" spans="1:1" x14ac:dyDescent="0.25">
      <c r="A8807" s="131"/>
    </row>
    <row r="8808" spans="1:1" x14ac:dyDescent="0.25">
      <c r="A8808" s="131"/>
    </row>
    <row r="8809" spans="1:1" x14ac:dyDescent="0.25">
      <c r="A8809" s="131"/>
    </row>
    <row r="8810" spans="1:1" x14ac:dyDescent="0.25">
      <c r="A8810" s="131"/>
    </row>
    <row r="8811" spans="1:1" x14ac:dyDescent="0.25">
      <c r="A8811" s="131"/>
    </row>
    <row r="8812" spans="1:1" x14ac:dyDescent="0.25">
      <c r="A8812" s="131"/>
    </row>
    <row r="8813" spans="1:1" x14ac:dyDescent="0.25">
      <c r="A8813" s="131"/>
    </row>
    <row r="8814" spans="1:1" x14ac:dyDescent="0.25">
      <c r="A8814" s="131"/>
    </row>
    <row r="8815" spans="1:1" x14ac:dyDescent="0.25">
      <c r="A8815" s="131"/>
    </row>
    <row r="8816" spans="1:1" x14ac:dyDescent="0.25">
      <c r="A8816" s="131"/>
    </row>
    <row r="8817" spans="1:1" x14ac:dyDescent="0.25">
      <c r="A8817" s="131"/>
    </row>
    <row r="8818" spans="1:1" x14ac:dyDescent="0.25">
      <c r="A8818" s="131"/>
    </row>
    <row r="8819" spans="1:1" x14ac:dyDescent="0.25">
      <c r="A8819" s="131"/>
    </row>
    <row r="8820" spans="1:1" x14ac:dyDescent="0.25">
      <c r="A8820" s="131"/>
    </row>
    <row r="8821" spans="1:1" x14ac:dyDescent="0.25">
      <c r="A8821" s="131"/>
    </row>
    <row r="8822" spans="1:1" x14ac:dyDescent="0.25">
      <c r="A8822" s="131"/>
    </row>
    <row r="8823" spans="1:1" x14ac:dyDescent="0.25">
      <c r="A8823" s="131"/>
    </row>
    <row r="8824" spans="1:1" x14ac:dyDescent="0.25">
      <c r="A8824" s="131"/>
    </row>
    <row r="8825" spans="1:1" x14ac:dyDescent="0.25">
      <c r="A8825" s="131"/>
    </row>
    <row r="8826" spans="1:1" x14ac:dyDescent="0.25">
      <c r="A8826" s="131"/>
    </row>
    <row r="8827" spans="1:1" x14ac:dyDescent="0.25">
      <c r="A8827" s="131"/>
    </row>
    <row r="8828" spans="1:1" x14ac:dyDescent="0.25">
      <c r="A8828" s="131"/>
    </row>
    <row r="8829" spans="1:1" x14ac:dyDescent="0.25">
      <c r="A8829" s="131"/>
    </row>
    <row r="8830" spans="1:1" x14ac:dyDescent="0.25">
      <c r="A8830" s="131"/>
    </row>
    <row r="8831" spans="1:1" x14ac:dyDescent="0.25">
      <c r="A8831" s="131"/>
    </row>
    <row r="8832" spans="1:1" x14ac:dyDescent="0.25">
      <c r="A8832" s="131"/>
    </row>
    <row r="8833" spans="1:1" x14ac:dyDescent="0.25">
      <c r="A8833" s="131"/>
    </row>
    <row r="8834" spans="1:1" x14ac:dyDescent="0.25">
      <c r="A8834" s="131"/>
    </row>
    <row r="8835" spans="1:1" x14ac:dyDescent="0.25">
      <c r="A8835" s="131"/>
    </row>
    <row r="8836" spans="1:1" x14ac:dyDescent="0.25">
      <c r="A8836" s="131"/>
    </row>
    <row r="8837" spans="1:1" x14ac:dyDescent="0.25">
      <c r="A8837" s="131"/>
    </row>
    <row r="8838" spans="1:1" x14ac:dyDescent="0.25">
      <c r="A8838" s="131"/>
    </row>
    <row r="8839" spans="1:1" x14ac:dyDescent="0.25">
      <c r="A8839" s="131"/>
    </row>
    <row r="8840" spans="1:1" x14ac:dyDescent="0.25">
      <c r="A8840" s="131"/>
    </row>
    <row r="8841" spans="1:1" x14ac:dyDescent="0.25">
      <c r="A8841" s="131"/>
    </row>
    <row r="8842" spans="1:1" x14ac:dyDescent="0.25">
      <c r="A8842" s="131"/>
    </row>
    <row r="8843" spans="1:1" x14ac:dyDescent="0.25">
      <c r="A8843" s="131"/>
    </row>
    <row r="8844" spans="1:1" x14ac:dyDescent="0.25">
      <c r="A8844" s="131"/>
    </row>
    <row r="8845" spans="1:1" x14ac:dyDescent="0.25">
      <c r="A8845" s="131"/>
    </row>
    <row r="8846" spans="1:1" x14ac:dyDescent="0.25">
      <c r="A8846" s="131"/>
    </row>
    <row r="8847" spans="1:1" x14ac:dyDescent="0.25">
      <c r="A8847" s="131"/>
    </row>
    <row r="8848" spans="1:1" x14ac:dyDescent="0.25">
      <c r="A8848" s="131"/>
    </row>
    <row r="8849" spans="1:1" x14ac:dyDescent="0.25">
      <c r="A8849" s="131"/>
    </row>
    <row r="8850" spans="1:1" x14ac:dyDescent="0.25">
      <c r="A8850" s="131"/>
    </row>
    <row r="8851" spans="1:1" x14ac:dyDescent="0.25">
      <c r="A8851" s="131"/>
    </row>
    <row r="8852" spans="1:1" x14ac:dyDescent="0.25">
      <c r="A8852" s="131"/>
    </row>
    <row r="8853" spans="1:1" x14ac:dyDescent="0.25">
      <c r="A8853" s="131"/>
    </row>
    <row r="8854" spans="1:1" x14ac:dyDescent="0.25">
      <c r="A8854" s="131"/>
    </row>
    <row r="8855" spans="1:1" x14ac:dyDescent="0.25">
      <c r="A8855" s="131"/>
    </row>
    <row r="8856" spans="1:1" x14ac:dyDescent="0.25">
      <c r="A8856" s="131"/>
    </row>
    <row r="8857" spans="1:1" x14ac:dyDescent="0.25">
      <c r="A8857" s="131"/>
    </row>
    <row r="8858" spans="1:1" x14ac:dyDescent="0.25">
      <c r="A8858" s="131"/>
    </row>
    <row r="8859" spans="1:1" x14ac:dyDescent="0.25">
      <c r="A8859" s="131"/>
    </row>
    <row r="8860" spans="1:1" x14ac:dyDescent="0.25">
      <c r="A8860" s="131"/>
    </row>
    <row r="8861" spans="1:1" x14ac:dyDescent="0.25">
      <c r="A8861" s="131"/>
    </row>
    <row r="8862" spans="1:1" x14ac:dyDescent="0.25">
      <c r="A8862" s="131"/>
    </row>
    <row r="8863" spans="1:1" x14ac:dyDescent="0.25">
      <c r="A8863" s="131"/>
    </row>
    <row r="8864" spans="1:1" x14ac:dyDescent="0.25">
      <c r="A8864" s="131"/>
    </row>
    <row r="8865" spans="1:1" x14ac:dyDescent="0.25">
      <c r="A8865" s="131"/>
    </row>
    <row r="8866" spans="1:1" x14ac:dyDescent="0.25">
      <c r="A8866" s="131"/>
    </row>
    <row r="8867" spans="1:1" x14ac:dyDescent="0.25">
      <c r="A8867" s="131"/>
    </row>
    <row r="8868" spans="1:1" x14ac:dyDescent="0.25">
      <c r="A8868" s="131"/>
    </row>
    <row r="8869" spans="1:1" x14ac:dyDescent="0.25">
      <c r="A8869" s="131"/>
    </row>
    <row r="8870" spans="1:1" x14ac:dyDescent="0.25">
      <c r="A8870" s="131"/>
    </row>
    <row r="8871" spans="1:1" x14ac:dyDescent="0.25">
      <c r="A8871" s="131"/>
    </row>
    <row r="8872" spans="1:1" x14ac:dyDescent="0.25">
      <c r="A8872" s="131"/>
    </row>
    <row r="8873" spans="1:1" x14ac:dyDescent="0.25">
      <c r="A8873" s="131"/>
    </row>
    <row r="8874" spans="1:1" x14ac:dyDescent="0.25">
      <c r="A8874" s="131"/>
    </row>
    <row r="8875" spans="1:1" x14ac:dyDescent="0.25">
      <c r="A8875" s="131"/>
    </row>
    <row r="8876" spans="1:1" x14ac:dyDescent="0.25">
      <c r="A8876" s="131"/>
    </row>
    <row r="8877" spans="1:1" x14ac:dyDescent="0.25">
      <c r="A8877" s="131"/>
    </row>
    <row r="8878" spans="1:1" x14ac:dyDescent="0.25">
      <c r="A8878" s="131"/>
    </row>
    <row r="8879" spans="1:1" x14ac:dyDescent="0.25">
      <c r="A8879" s="131"/>
    </row>
    <row r="8880" spans="1:1" x14ac:dyDescent="0.25">
      <c r="A8880" s="131"/>
    </row>
    <row r="8881" spans="1:1" x14ac:dyDescent="0.25">
      <c r="A8881" s="131"/>
    </row>
    <row r="8882" spans="1:1" x14ac:dyDescent="0.25">
      <c r="A8882" s="131"/>
    </row>
    <row r="8883" spans="1:1" x14ac:dyDescent="0.25">
      <c r="A8883" s="131"/>
    </row>
    <row r="8884" spans="1:1" x14ac:dyDescent="0.25">
      <c r="A8884" s="131"/>
    </row>
    <row r="8885" spans="1:1" x14ac:dyDescent="0.25">
      <c r="A8885" s="131"/>
    </row>
    <row r="8886" spans="1:1" x14ac:dyDescent="0.25">
      <c r="A8886" s="131"/>
    </row>
    <row r="8887" spans="1:1" x14ac:dyDescent="0.25">
      <c r="A8887" s="131"/>
    </row>
    <row r="8888" spans="1:1" x14ac:dyDescent="0.25">
      <c r="A8888" s="131"/>
    </row>
    <row r="8889" spans="1:1" x14ac:dyDescent="0.25">
      <c r="A8889" s="131"/>
    </row>
    <row r="8890" spans="1:1" x14ac:dyDescent="0.25">
      <c r="A8890" s="131"/>
    </row>
    <row r="8891" spans="1:1" x14ac:dyDescent="0.25">
      <c r="A8891" s="131"/>
    </row>
    <row r="8892" spans="1:1" x14ac:dyDescent="0.25">
      <c r="A8892" s="131"/>
    </row>
    <row r="8893" spans="1:1" x14ac:dyDescent="0.25">
      <c r="A8893" s="131"/>
    </row>
    <row r="8894" spans="1:1" x14ac:dyDescent="0.25">
      <c r="A8894" s="131"/>
    </row>
    <row r="8895" spans="1:1" x14ac:dyDescent="0.25">
      <c r="A8895" s="131"/>
    </row>
    <row r="8896" spans="1:1" x14ac:dyDescent="0.25">
      <c r="A8896" s="131"/>
    </row>
    <row r="8897" spans="1:1" x14ac:dyDescent="0.25">
      <c r="A8897" s="131"/>
    </row>
    <row r="8898" spans="1:1" x14ac:dyDescent="0.25">
      <c r="A8898" s="131"/>
    </row>
    <row r="8899" spans="1:1" x14ac:dyDescent="0.25">
      <c r="A8899" s="131"/>
    </row>
    <row r="8900" spans="1:1" x14ac:dyDescent="0.25">
      <c r="A8900" s="131"/>
    </row>
    <row r="8901" spans="1:1" x14ac:dyDescent="0.25">
      <c r="A8901" s="131"/>
    </row>
    <row r="8902" spans="1:1" x14ac:dyDescent="0.25">
      <c r="A8902" s="131"/>
    </row>
    <row r="8903" spans="1:1" x14ac:dyDescent="0.25">
      <c r="A8903" s="131"/>
    </row>
    <row r="8904" spans="1:1" x14ac:dyDescent="0.25">
      <c r="A8904" s="131"/>
    </row>
    <row r="8905" spans="1:1" x14ac:dyDescent="0.25">
      <c r="A8905" s="131"/>
    </row>
    <row r="8906" spans="1:1" x14ac:dyDescent="0.25">
      <c r="A8906" s="131"/>
    </row>
    <row r="8907" spans="1:1" x14ac:dyDescent="0.25">
      <c r="A8907" s="131"/>
    </row>
    <row r="8908" spans="1:1" x14ac:dyDescent="0.25">
      <c r="A8908" s="131"/>
    </row>
    <row r="8909" spans="1:1" x14ac:dyDescent="0.25">
      <c r="A8909" s="131"/>
    </row>
    <row r="8910" spans="1:1" x14ac:dyDescent="0.25">
      <c r="A8910" s="131"/>
    </row>
    <row r="8911" spans="1:1" x14ac:dyDescent="0.25">
      <c r="A8911" s="131"/>
    </row>
    <row r="8912" spans="1:1" x14ac:dyDescent="0.25">
      <c r="A8912" s="131"/>
    </row>
    <row r="8913" spans="1:1" x14ac:dyDescent="0.25">
      <c r="A8913" s="131"/>
    </row>
    <row r="8914" spans="1:1" x14ac:dyDescent="0.25">
      <c r="A8914" s="131"/>
    </row>
    <row r="8915" spans="1:1" x14ac:dyDescent="0.25">
      <c r="A8915" s="131"/>
    </row>
    <row r="8916" spans="1:1" x14ac:dyDescent="0.25">
      <c r="A8916" s="131"/>
    </row>
    <row r="8917" spans="1:1" x14ac:dyDescent="0.25">
      <c r="A8917" s="131"/>
    </row>
    <row r="8918" spans="1:1" x14ac:dyDescent="0.25">
      <c r="A8918" s="131"/>
    </row>
    <row r="8919" spans="1:1" x14ac:dyDescent="0.25">
      <c r="A8919" s="131"/>
    </row>
    <row r="8920" spans="1:1" x14ac:dyDescent="0.25">
      <c r="A8920" s="131"/>
    </row>
    <row r="8921" spans="1:1" x14ac:dyDescent="0.25">
      <c r="A8921" s="131"/>
    </row>
    <row r="8922" spans="1:1" x14ac:dyDescent="0.25">
      <c r="A8922" s="131"/>
    </row>
    <row r="8923" spans="1:1" x14ac:dyDescent="0.25">
      <c r="A8923" s="131"/>
    </row>
    <row r="8924" spans="1:1" x14ac:dyDescent="0.25">
      <c r="A8924" s="131"/>
    </row>
    <row r="8925" spans="1:1" x14ac:dyDescent="0.25">
      <c r="A8925" s="131"/>
    </row>
    <row r="8926" spans="1:1" x14ac:dyDescent="0.25">
      <c r="A8926" s="131"/>
    </row>
    <row r="8927" spans="1:1" x14ac:dyDescent="0.25">
      <c r="A8927" s="131"/>
    </row>
    <row r="8928" spans="1:1" x14ac:dyDescent="0.25">
      <c r="A8928" s="131"/>
    </row>
    <row r="8929" spans="1:1" x14ac:dyDescent="0.25">
      <c r="A8929" s="131"/>
    </row>
    <row r="8930" spans="1:1" x14ac:dyDescent="0.25">
      <c r="A8930" s="131"/>
    </row>
    <row r="8931" spans="1:1" x14ac:dyDescent="0.25">
      <c r="A8931" s="131"/>
    </row>
    <row r="8932" spans="1:1" x14ac:dyDescent="0.25">
      <c r="A8932" s="131"/>
    </row>
    <row r="8933" spans="1:1" x14ac:dyDescent="0.25">
      <c r="A8933" s="131"/>
    </row>
    <row r="8934" spans="1:1" x14ac:dyDescent="0.25">
      <c r="A8934" s="131"/>
    </row>
    <row r="8935" spans="1:1" x14ac:dyDescent="0.25">
      <c r="A8935" s="131"/>
    </row>
    <row r="8936" spans="1:1" x14ac:dyDescent="0.25">
      <c r="A8936" s="131"/>
    </row>
    <row r="8937" spans="1:1" x14ac:dyDescent="0.25">
      <c r="A8937" s="131"/>
    </row>
    <row r="8938" spans="1:1" x14ac:dyDescent="0.25">
      <c r="A8938" s="131"/>
    </row>
    <row r="8939" spans="1:1" x14ac:dyDescent="0.25">
      <c r="A8939" s="131"/>
    </row>
    <row r="8940" spans="1:1" x14ac:dyDescent="0.25">
      <c r="A8940" s="131"/>
    </row>
    <row r="8941" spans="1:1" x14ac:dyDescent="0.25">
      <c r="A8941" s="131"/>
    </row>
    <row r="8942" spans="1:1" x14ac:dyDescent="0.25">
      <c r="A8942" s="131"/>
    </row>
    <row r="8943" spans="1:1" x14ac:dyDescent="0.25">
      <c r="A8943" s="131"/>
    </row>
    <row r="8944" spans="1:1" x14ac:dyDescent="0.25">
      <c r="A8944" s="131"/>
    </row>
    <row r="8945" spans="1:1" x14ac:dyDescent="0.25">
      <c r="A8945" s="131"/>
    </row>
    <row r="8946" spans="1:1" x14ac:dyDescent="0.25">
      <c r="A8946" s="131"/>
    </row>
    <row r="8947" spans="1:1" x14ac:dyDescent="0.25">
      <c r="A8947" s="131"/>
    </row>
    <row r="8948" spans="1:1" x14ac:dyDescent="0.25">
      <c r="A8948" s="131"/>
    </row>
    <row r="8949" spans="1:1" x14ac:dyDescent="0.25">
      <c r="A8949" s="131"/>
    </row>
    <row r="8950" spans="1:1" x14ac:dyDescent="0.25">
      <c r="A8950" s="131"/>
    </row>
    <row r="8951" spans="1:1" x14ac:dyDescent="0.25">
      <c r="A8951" s="131"/>
    </row>
    <row r="8952" spans="1:1" x14ac:dyDescent="0.25">
      <c r="A8952" s="131"/>
    </row>
    <row r="8953" spans="1:1" x14ac:dyDescent="0.25">
      <c r="A8953" s="131"/>
    </row>
    <row r="8954" spans="1:1" x14ac:dyDescent="0.25">
      <c r="A8954" s="131"/>
    </row>
    <row r="8955" spans="1:1" x14ac:dyDescent="0.25">
      <c r="A8955" s="131"/>
    </row>
    <row r="8956" spans="1:1" x14ac:dyDescent="0.25">
      <c r="A8956" s="131"/>
    </row>
    <row r="8957" spans="1:1" x14ac:dyDescent="0.25">
      <c r="A8957" s="131"/>
    </row>
    <row r="8958" spans="1:1" x14ac:dyDescent="0.25">
      <c r="A8958" s="131"/>
    </row>
    <row r="8959" spans="1:1" x14ac:dyDescent="0.25">
      <c r="A8959" s="131"/>
    </row>
    <row r="8960" spans="1:1" x14ac:dyDescent="0.25">
      <c r="A8960" s="131"/>
    </row>
    <row r="8961" spans="1:1" x14ac:dyDescent="0.25">
      <c r="A8961" s="131"/>
    </row>
    <row r="8962" spans="1:1" x14ac:dyDescent="0.25">
      <c r="A8962" s="131"/>
    </row>
    <row r="8963" spans="1:1" x14ac:dyDescent="0.25">
      <c r="A8963" s="131"/>
    </row>
    <row r="8964" spans="1:1" x14ac:dyDescent="0.25">
      <c r="A8964" s="131"/>
    </row>
    <row r="8965" spans="1:1" x14ac:dyDescent="0.25">
      <c r="A8965" s="131"/>
    </row>
    <row r="8966" spans="1:1" x14ac:dyDescent="0.25">
      <c r="A8966" s="131"/>
    </row>
    <row r="8967" spans="1:1" x14ac:dyDescent="0.25">
      <c r="A8967" s="131"/>
    </row>
    <row r="8968" spans="1:1" x14ac:dyDescent="0.25">
      <c r="A8968" s="131"/>
    </row>
    <row r="8969" spans="1:1" x14ac:dyDescent="0.25">
      <c r="A8969" s="131"/>
    </row>
    <row r="8970" spans="1:1" x14ac:dyDescent="0.25">
      <c r="A8970" s="131"/>
    </row>
    <row r="8971" spans="1:1" x14ac:dyDescent="0.25">
      <c r="A8971" s="131"/>
    </row>
    <row r="8972" spans="1:1" x14ac:dyDescent="0.25">
      <c r="A8972" s="131"/>
    </row>
    <row r="8973" spans="1:1" x14ac:dyDescent="0.25">
      <c r="A8973" s="131"/>
    </row>
    <row r="8974" spans="1:1" x14ac:dyDescent="0.25">
      <c r="A8974" s="131"/>
    </row>
    <row r="8975" spans="1:1" x14ac:dyDescent="0.25">
      <c r="A8975" s="131"/>
    </row>
    <row r="8976" spans="1:1" x14ac:dyDescent="0.25">
      <c r="A8976" s="131"/>
    </row>
    <row r="8977" spans="1:1" x14ac:dyDescent="0.25">
      <c r="A8977" s="131"/>
    </row>
    <row r="8978" spans="1:1" x14ac:dyDescent="0.25">
      <c r="A8978" s="131"/>
    </row>
    <row r="8979" spans="1:1" x14ac:dyDescent="0.25">
      <c r="A8979" s="131"/>
    </row>
    <row r="8980" spans="1:1" x14ac:dyDescent="0.25">
      <c r="A8980" s="131"/>
    </row>
    <row r="8981" spans="1:1" x14ac:dyDescent="0.25">
      <c r="A8981" s="131"/>
    </row>
    <row r="8982" spans="1:1" x14ac:dyDescent="0.25">
      <c r="A8982" s="131"/>
    </row>
    <row r="8983" spans="1:1" x14ac:dyDescent="0.25">
      <c r="A8983" s="131"/>
    </row>
    <row r="8984" spans="1:1" x14ac:dyDescent="0.25">
      <c r="A8984" s="131"/>
    </row>
    <row r="8985" spans="1:1" x14ac:dyDescent="0.25">
      <c r="A8985" s="131"/>
    </row>
    <row r="8986" spans="1:1" x14ac:dyDescent="0.25">
      <c r="A8986" s="131"/>
    </row>
    <row r="8987" spans="1:1" x14ac:dyDescent="0.25">
      <c r="A8987" s="131"/>
    </row>
    <row r="8988" spans="1:1" x14ac:dyDescent="0.25">
      <c r="A8988" s="131"/>
    </row>
    <row r="8989" spans="1:1" x14ac:dyDescent="0.25">
      <c r="A8989" s="131"/>
    </row>
    <row r="8990" spans="1:1" x14ac:dyDescent="0.25">
      <c r="A8990" s="131"/>
    </row>
    <row r="8991" spans="1:1" x14ac:dyDescent="0.25">
      <c r="A8991" s="131"/>
    </row>
    <row r="8992" spans="1:1" x14ac:dyDescent="0.25">
      <c r="A8992" s="131"/>
    </row>
    <row r="8993" spans="1:1" x14ac:dyDescent="0.25">
      <c r="A8993" s="131"/>
    </row>
    <row r="8994" spans="1:1" x14ac:dyDescent="0.25">
      <c r="A8994" s="131"/>
    </row>
    <row r="8995" spans="1:1" x14ac:dyDescent="0.25">
      <c r="A8995" s="131"/>
    </row>
    <row r="8996" spans="1:1" x14ac:dyDescent="0.25">
      <c r="A8996" s="131"/>
    </row>
    <row r="8997" spans="1:1" x14ac:dyDescent="0.25">
      <c r="A8997" s="131"/>
    </row>
    <row r="8998" spans="1:1" x14ac:dyDescent="0.25">
      <c r="A8998" s="131"/>
    </row>
    <row r="8999" spans="1:1" x14ac:dyDescent="0.25">
      <c r="A8999" s="131"/>
    </row>
    <row r="9000" spans="1:1" x14ac:dyDescent="0.25">
      <c r="A9000" s="131"/>
    </row>
    <row r="9001" spans="1:1" x14ac:dyDescent="0.25">
      <c r="A9001" s="131"/>
    </row>
    <row r="9002" spans="1:1" x14ac:dyDescent="0.25">
      <c r="A9002" s="131"/>
    </row>
    <row r="9003" spans="1:1" x14ac:dyDescent="0.25">
      <c r="A9003" s="131"/>
    </row>
    <row r="9004" spans="1:1" x14ac:dyDescent="0.25">
      <c r="A9004" s="131"/>
    </row>
    <row r="9005" spans="1:1" x14ac:dyDescent="0.25">
      <c r="A9005" s="131"/>
    </row>
    <row r="9006" spans="1:1" x14ac:dyDescent="0.25">
      <c r="A9006" s="131"/>
    </row>
    <row r="9007" spans="1:1" x14ac:dyDescent="0.25">
      <c r="A9007" s="131"/>
    </row>
    <row r="9008" spans="1:1" x14ac:dyDescent="0.25">
      <c r="A9008" s="131"/>
    </row>
    <row r="9009" spans="1:1" x14ac:dyDescent="0.25">
      <c r="A9009" s="131"/>
    </row>
    <row r="9010" spans="1:1" x14ac:dyDescent="0.25">
      <c r="A9010" s="131"/>
    </row>
    <row r="9011" spans="1:1" x14ac:dyDescent="0.25">
      <c r="A9011" s="131"/>
    </row>
    <row r="9012" spans="1:1" x14ac:dyDescent="0.25">
      <c r="A9012" s="131"/>
    </row>
    <row r="9013" spans="1:1" x14ac:dyDescent="0.25">
      <c r="A9013" s="131"/>
    </row>
    <row r="9014" spans="1:1" x14ac:dyDescent="0.25">
      <c r="A9014" s="131"/>
    </row>
    <row r="9015" spans="1:1" x14ac:dyDescent="0.25">
      <c r="A9015" s="131"/>
    </row>
    <row r="9016" spans="1:1" x14ac:dyDescent="0.25">
      <c r="A9016" s="131"/>
    </row>
    <row r="9017" spans="1:1" x14ac:dyDescent="0.25">
      <c r="A9017" s="131"/>
    </row>
    <row r="9018" spans="1:1" x14ac:dyDescent="0.25">
      <c r="A9018" s="131"/>
    </row>
    <row r="9019" spans="1:1" x14ac:dyDescent="0.25">
      <c r="A9019" s="131"/>
    </row>
    <row r="9020" spans="1:1" x14ac:dyDescent="0.25">
      <c r="A9020" s="131"/>
    </row>
    <row r="9021" spans="1:1" x14ac:dyDescent="0.25">
      <c r="A9021" s="131"/>
    </row>
    <row r="9022" spans="1:1" x14ac:dyDescent="0.25">
      <c r="A9022" s="131"/>
    </row>
    <row r="9023" spans="1:1" x14ac:dyDescent="0.25">
      <c r="A9023" s="131"/>
    </row>
    <row r="9024" spans="1:1" x14ac:dyDescent="0.25">
      <c r="A9024" s="131"/>
    </row>
    <row r="9025" spans="1:1" x14ac:dyDescent="0.25">
      <c r="A9025" s="131"/>
    </row>
    <row r="9026" spans="1:1" x14ac:dyDescent="0.25">
      <c r="A9026" s="131"/>
    </row>
    <row r="9027" spans="1:1" x14ac:dyDescent="0.25">
      <c r="A9027" s="131"/>
    </row>
    <row r="9028" spans="1:1" x14ac:dyDescent="0.25">
      <c r="A9028" s="131"/>
    </row>
    <row r="9029" spans="1:1" x14ac:dyDescent="0.25">
      <c r="A9029" s="131"/>
    </row>
    <row r="9030" spans="1:1" x14ac:dyDescent="0.25">
      <c r="A9030" s="131"/>
    </row>
    <row r="9031" spans="1:1" x14ac:dyDescent="0.25">
      <c r="A9031" s="131"/>
    </row>
    <row r="9032" spans="1:1" x14ac:dyDescent="0.25">
      <c r="A9032" s="131"/>
    </row>
    <row r="9033" spans="1:1" x14ac:dyDescent="0.25">
      <c r="A9033" s="131"/>
    </row>
    <row r="9034" spans="1:1" x14ac:dyDescent="0.25">
      <c r="A9034" s="131"/>
    </row>
    <row r="9035" spans="1:1" x14ac:dyDescent="0.25">
      <c r="A9035" s="131"/>
    </row>
    <row r="9036" spans="1:1" x14ac:dyDescent="0.25">
      <c r="A9036" s="131"/>
    </row>
    <row r="9037" spans="1:1" x14ac:dyDescent="0.25">
      <c r="A9037" s="131"/>
    </row>
    <row r="9038" spans="1:1" x14ac:dyDescent="0.25">
      <c r="A9038" s="131"/>
    </row>
    <row r="9039" spans="1:1" x14ac:dyDescent="0.25">
      <c r="A9039" s="131"/>
    </row>
    <row r="9040" spans="1:1" x14ac:dyDescent="0.25">
      <c r="A9040" s="131"/>
    </row>
    <row r="9041" spans="1:1" x14ac:dyDescent="0.25">
      <c r="A9041" s="131"/>
    </row>
    <row r="9042" spans="1:1" x14ac:dyDescent="0.25">
      <c r="A9042" s="131"/>
    </row>
    <row r="9043" spans="1:1" x14ac:dyDescent="0.25">
      <c r="A9043" s="131"/>
    </row>
    <row r="9044" spans="1:1" x14ac:dyDescent="0.25">
      <c r="A9044" s="131"/>
    </row>
    <row r="9045" spans="1:1" x14ac:dyDescent="0.25">
      <c r="A9045" s="131"/>
    </row>
    <row r="9046" spans="1:1" x14ac:dyDescent="0.25">
      <c r="A9046" s="131"/>
    </row>
    <row r="9047" spans="1:1" x14ac:dyDescent="0.25">
      <c r="A9047" s="131"/>
    </row>
    <row r="9048" spans="1:1" x14ac:dyDescent="0.25">
      <c r="A9048" s="131"/>
    </row>
    <row r="9049" spans="1:1" x14ac:dyDescent="0.25">
      <c r="A9049" s="131"/>
    </row>
    <row r="9050" spans="1:1" x14ac:dyDescent="0.25">
      <c r="A9050" s="131"/>
    </row>
    <row r="9051" spans="1:1" x14ac:dyDescent="0.25">
      <c r="A9051" s="131"/>
    </row>
    <row r="9052" spans="1:1" x14ac:dyDescent="0.25">
      <c r="A9052" s="131"/>
    </row>
    <row r="9053" spans="1:1" x14ac:dyDescent="0.25">
      <c r="A9053" s="131"/>
    </row>
    <row r="9054" spans="1:1" x14ac:dyDescent="0.25">
      <c r="A9054" s="131"/>
    </row>
    <row r="9055" spans="1:1" x14ac:dyDescent="0.25">
      <c r="A9055" s="131"/>
    </row>
    <row r="9056" spans="1:1" x14ac:dyDescent="0.25">
      <c r="A9056" s="131"/>
    </row>
    <row r="9057" spans="1:1" x14ac:dyDescent="0.25">
      <c r="A9057" s="131"/>
    </row>
    <row r="9058" spans="1:1" x14ac:dyDescent="0.25">
      <c r="A9058" s="131"/>
    </row>
    <row r="9059" spans="1:1" x14ac:dyDescent="0.25">
      <c r="A9059" s="131"/>
    </row>
    <row r="9060" spans="1:1" x14ac:dyDescent="0.25">
      <c r="A9060" s="131"/>
    </row>
    <row r="9061" spans="1:1" x14ac:dyDescent="0.25">
      <c r="A9061" s="131"/>
    </row>
    <row r="9062" spans="1:1" x14ac:dyDescent="0.25">
      <c r="A9062" s="131"/>
    </row>
    <row r="9063" spans="1:1" x14ac:dyDescent="0.25">
      <c r="A9063" s="131"/>
    </row>
    <row r="9064" spans="1:1" x14ac:dyDescent="0.25">
      <c r="A9064" s="131"/>
    </row>
    <row r="9065" spans="1:1" x14ac:dyDescent="0.25">
      <c r="A9065" s="131"/>
    </row>
    <row r="9066" spans="1:1" x14ac:dyDescent="0.25">
      <c r="A9066" s="131"/>
    </row>
    <row r="9067" spans="1:1" x14ac:dyDescent="0.25">
      <c r="A9067" s="131"/>
    </row>
    <row r="9068" spans="1:1" x14ac:dyDescent="0.25">
      <c r="A9068" s="131"/>
    </row>
    <row r="9069" spans="1:1" x14ac:dyDescent="0.25">
      <c r="A9069" s="131"/>
    </row>
    <row r="9070" spans="1:1" x14ac:dyDescent="0.25">
      <c r="A9070" s="131"/>
    </row>
    <row r="9071" spans="1:1" x14ac:dyDescent="0.25">
      <c r="A9071" s="131"/>
    </row>
    <row r="9072" spans="1:1" x14ac:dyDescent="0.25">
      <c r="A9072" s="131"/>
    </row>
    <row r="9073" spans="1:1" x14ac:dyDescent="0.25">
      <c r="A9073" s="131"/>
    </row>
    <row r="9074" spans="1:1" x14ac:dyDescent="0.25">
      <c r="A9074" s="131"/>
    </row>
    <row r="9075" spans="1:1" x14ac:dyDescent="0.25">
      <c r="A9075" s="131"/>
    </row>
    <row r="9076" spans="1:1" x14ac:dyDescent="0.25">
      <c r="A9076" s="131"/>
    </row>
    <row r="9077" spans="1:1" x14ac:dyDescent="0.25">
      <c r="A9077" s="131"/>
    </row>
    <row r="9078" spans="1:1" x14ac:dyDescent="0.25">
      <c r="A9078" s="131"/>
    </row>
    <row r="9079" spans="1:1" x14ac:dyDescent="0.25">
      <c r="A9079" s="131"/>
    </row>
    <row r="9080" spans="1:1" x14ac:dyDescent="0.25">
      <c r="A9080" s="131"/>
    </row>
    <row r="9081" spans="1:1" x14ac:dyDescent="0.25">
      <c r="A9081" s="131"/>
    </row>
    <row r="9082" spans="1:1" x14ac:dyDescent="0.25">
      <c r="A9082" s="131"/>
    </row>
    <row r="9083" spans="1:1" x14ac:dyDescent="0.25">
      <c r="A9083" s="131"/>
    </row>
    <row r="9084" spans="1:1" x14ac:dyDescent="0.25">
      <c r="A9084" s="131"/>
    </row>
    <row r="9085" spans="1:1" x14ac:dyDescent="0.25">
      <c r="A9085" s="131"/>
    </row>
    <row r="9086" spans="1:1" x14ac:dyDescent="0.25">
      <c r="A9086" s="131"/>
    </row>
    <row r="9087" spans="1:1" x14ac:dyDescent="0.25">
      <c r="A9087" s="131"/>
    </row>
    <row r="9088" spans="1:1" x14ac:dyDescent="0.25">
      <c r="A9088" s="131"/>
    </row>
    <row r="9089" spans="1:1" x14ac:dyDescent="0.25">
      <c r="A9089" s="131"/>
    </row>
    <row r="9090" spans="1:1" x14ac:dyDescent="0.25">
      <c r="A9090" s="131"/>
    </row>
    <row r="9091" spans="1:1" x14ac:dyDescent="0.25">
      <c r="A9091" s="131"/>
    </row>
    <row r="9092" spans="1:1" x14ac:dyDescent="0.25">
      <c r="A9092" s="131"/>
    </row>
    <row r="9093" spans="1:1" x14ac:dyDescent="0.25">
      <c r="A9093" s="131"/>
    </row>
    <row r="9094" spans="1:1" x14ac:dyDescent="0.25">
      <c r="A9094" s="131"/>
    </row>
    <row r="9095" spans="1:1" x14ac:dyDescent="0.25">
      <c r="A9095" s="131"/>
    </row>
    <row r="9096" spans="1:1" x14ac:dyDescent="0.25">
      <c r="A9096" s="131"/>
    </row>
    <row r="9097" spans="1:1" x14ac:dyDescent="0.25">
      <c r="A9097" s="131"/>
    </row>
    <row r="9098" spans="1:1" x14ac:dyDescent="0.25">
      <c r="A9098" s="131"/>
    </row>
    <row r="9099" spans="1:1" x14ac:dyDescent="0.25">
      <c r="A9099" s="131"/>
    </row>
    <row r="9100" spans="1:1" x14ac:dyDescent="0.25">
      <c r="A9100" s="131"/>
    </row>
    <row r="9101" spans="1:1" x14ac:dyDescent="0.25">
      <c r="A9101" s="131"/>
    </row>
    <row r="9102" spans="1:1" x14ac:dyDescent="0.25">
      <c r="A9102" s="131"/>
    </row>
    <row r="9103" spans="1:1" x14ac:dyDescent="0.25">
      <c r="A9103" s="131"/>
    </row>
    <row r="9104" spans="1:1" x14ac:dyDescent="0.25">
      <c r="A9104" s="131"/>
    </row>
    <row r="9105" spans="1:1" x14ac:dyDescent="0.25">
      <c r="A9105" s="131"/>
    </row>
    <row r="9106" spans="1:1" x14ac:dyDescent="0.25">
      <c r="A9106" s="131"/>
    </row>
    <row r="9107" spans="1:1" x14ac:dyDescent="0.25">
      <c r="A9107" s="131"/>
    </row>
    <row r="9108" spans="1:1" x14ac:dyDescent="0.25">
      <c r="A9108" s="131"/>
    </row>
    <row r="9109" spans="1:1" x14ac:dyDescent="0.25">
      <c r="A9109" s="131"/>
    </row>
    <row r="9110" spans="1:1" x14ac:dyDescent="0.25">
      <c r="A9110" s="131"/>
    </row>
    <row r="9111" spans="1:1" x14ac:dyDescent="0.25">
      <c r="A9111" s="131"/>
    </row>
    <row r="9112" spans="1:1" x14ac:dyDescent="0.25">
      <c r="A9112" s="131"/>
    </row>
    <row r="9113" spans="1:1" x14ac:dyDescent="0.25">
      <c r="A9113" s="131"/>
    </row>
    <row r="9114" spans="1:1" x14ac:dyDescent="0.25">
      <c r="A9114" s="131"/>
    </row>
    <row r="9115" spans="1:1" x14ac:dyDescent="0.25">
      <c r="A9115" s="131"/>
    </row>
    <row r="9116" spans="1:1" x14ac:dyDescent="0.25">
      <c r="A9116" s="131"/>
    </row>
    <row r="9117" spans="1:1" x14ac:dyDescent="0.25">
      <c r="A9117" s="131"/>
    </row>
    <row r="9118" spans="1:1" x14ac:dyDescent="0.25">
      <c r="A9118" s="131"/>
    </row>
    <row r="9119" spans="1:1" x14ac:dyDescent="0.25">
      <c r="A9119" s="131"/>
    </row>
    <row r="9120" spans="1:1" x14ac:dyDescent="0.25">
      <c r="A9120" s="131"/>
    </row>
    <row r="9121" spans="1:1" x14ac:dyDescent="0.25">
      <c r="A9121" s="131"/>
    </row>
    <row r="9122" spans="1:1" x14ac:dyDescent="0.25">
      <c r="A9122" s="131"/>
    </row>
    <row r="9123" spans="1:1" x14ac:dyDescent="0.25">
      <c r="A9123" s="131"/>
    </row>
    <row r="9124" spans="1:1" x14ac:dyDescent="0.25">
      <c r="A9124" s="131"/>
    </row>
    <row r="9125" spans="1:1" x14ac:dyDescent="0.25">
      <c r="A9125" s="131"/>
    </row>
    <row r="9126" spans="1:1" x14ac:dyDescent="0.25">
      <c r="A9126" s="131"/>
    </row>
    <row r="9127" spans="1:1" x14ac:dyDescent="0.25">
      <c r="A9127" s="131"/>
    </row>
    <row r="9128" spans="1:1" x14ac:dyDescent="0.25">
      <c r="A9128" s="131"/>
    </row>
    <row r="9129" spans="1:1" x14ac:dyDescent="0.25">
      <c r="A9129" s="131"/>
    </row>
    <row r="9130" spans="1:1" x14ac:dyDescent="0.25">
      <c r="A9130" s="131"/>
    </row>
    <row r="9131" spans="1:1" x14ac:dyDescent="0.25">
      <c r="A9131" s="131"/>
    </row>
    <row r="9132" spans="1:1" x14ac:dyDescent="0.25">
      <c r="A9132" s="131"/>
    </row>
    <row r="9133" spans="1:1" x14ac:dyDescent="0.25">
      <c r="A9133" s="131"/>
    </row>
    <row r="9134" spans="1:1" x14ac:dyDescent="0.25">
      <c r="A9134" s="131"/>
    </row>
    <row r="9135" spans="1:1" x14ac:dyDescent="0.25">
      <c r="A9135" s="131"/>
    </row>
    <row r="9136" spans="1:1" x14ac:dyDescent="0.25">
      <c r="A9136" s="131"/>
    </row>
    <row r="9137" spans="1:1" x14ac:dyDescent="0.25">
      <c r="A9137" s="131"/>
    </row>
    <row r="9138" spans="1:1" x14ac:dyDescent="0.25">
      <c r="A9138" s="131"/>
    </row>
    <row r="9139" spans="1:1" x14ac:dyDescent="0.25">
      <c r="A9139" s="131"/>
    </row>
    <row r="9140" spans="1:1" x14ac:dyDescent="0.25">
      <c r="A9140" s="131"/>
    </row>
    <row r="9141" spans="1:1" x14ac:dyDescent="0.25">
      <c r="A9141" s="131"/>
    </row>
    <row r="9142" spans="1:1" x14ac:dyDescent="0.25">
      <c r="A9142" s="131"/>
    </row>
    <row r="9143" spans="1:1" x14ac:dyDescent="0.25">
      <c r="A9143" s="131"/>
    </row>
    <row r="9144" spans="1:1" x14ac:dyDescent="0.25">
      <c r="A9144" s="131"/>
    </row>
    <row r="9145" spans="1:1" x14ac:dyDescent="0.25">
      <c r="A9145" s="131"/>
    </row>
    <row r="9146" spans="1:1" x14ac:dyDescent="0.25">
      <c r="A9146" s="131"/>
    </row>
    <row r="9147" spans="1:1" x14ac:dyDescent="0.25">
      <c r="A9147" s="131"/>
    </row>
    <row r="9148" spans="1:1" x14ac:dyDescent="0.25">
      <c r="A9148" s="131"/>
    </row>
    <row r="9149" spans="1:1" x14ac:dyDescent="0.25">
      <c r="A9149" s="131"/>
    </row>
    <row r="9150" spans="1:1" x14ac:dyDescent="0.25">
      <c r="A9150" s="131"/>
    </row>
    <row r="9151" spans="1:1" x14ac:dyDescent="0.25">
      <c r="A9151" s="131"/>
    </row>
    <row r="9152" spans="1:1" x14ac:dyDescent="0.25">
      <c r="A9152" s="131"/>
    </row>
    <row r="9153" spans="1:1" x14ac:dyDescent="0.25">
      <c r="A9153" s="131"/>
    </row>
    <row r="9154" spans="1:1" x14ac:dyDescent="0.25">
      <c r="A9154" s="131"/>
    </row>
    <row r="9155" spans="1:1" x14ac:dyDescent="0.25">
      <c r="A9155" s="131"/>
    </row>
    <row r="9156" spans="1:1" x14ac:dyDescent="0.25">
      <c r="A9156" s="131"/>
    </row>
    <row r="9157" spans="1:1" x14ac:dyDescent="0.25">
      <c r="A9157" s="131"/>
    </row>
    <row r="9158" spans="1:1" x14ac:dyDescent="0.25">
      <c r="A9158" s="131"/>
    </row>
    <row r="9159" spans="1:1" x14ac:dyDescent="0.25">
      <c r="A9159" s="131"/>
    </row>
    <row r="9160" spans="1:1" x14ac:dyDescent="0.25">
      <c r="A9160" s="131"/>
    </row>
    <row r="9161" spans="1:1" x14ac:dyDescent="0.25">
      <c r="A9161" s="131"/>
    </row>
    <row r="9162" spans="1:1" x14ac:dyDescent="0.25">
      <c r="A9162" s="131"/>
    </row>
    <row r="9163" spans="1:1" x14ac:dyDescent="0.25">
      <c r="A9163" s="131"/>
    </row>
    <row r="9164" spans="1:1" x14ac:dyDescent="0.25">
      <c r="A9164" s="131"/>
    </row>
    <row r="9165" spans="1:1" x14ac:dyDescent="0.25">
      <c r="A9165" s="131"/>
    </row>
    <row r="9166" spans="1:1" x14ac:dyDescent="0.25">
      <c r="A9166" s="131"/>
    </row>
    <row r="9167" spans="1:1" x14ac:dyDescent="0.25">
      <c r="A9167" s="131"/>
    </row>
    <row r="9168" spans="1:1" x14ac:dyDescent="0.25">
      <c r="A9168" s="131"/>
    </row>
    <row r="9169" spans="1:1" x14ac:dyDescent="0.25">
      <c r="A9169" s="131"/>
    </row>
    <row r="9170" spans="1:1" x14ac:dyDescent="0.25">
      <c r="A9170" s="131"/>
    </row>
    <row r="9171" spans="1:1" x14ac:dyDescent="0.25">
      <c r="A9171" s="131"/>
    </row>
    <row r="9172" spans="1:1" x14ac:dyDescent="0.25">
      <c r="A9172" s="131"/>
    </row>
    <row r="9173" spans="1:1" x14ac:dyDescent="0.25">
      <c r="A9173" s="131"/>
    </row>
    <row r="9174" spans="1:1" x14ac:dyDescent="0.25">
      <c r="A9174" s="131"/>
    </row>
    <row r="9175" spans="1:1" x14ac:dyDescent="0.25">
      <c r="A9175" s="131"/>
    </row>
    <row r="9176" spans="1:1" x14ac:dyDescent="0.25">
      <c r="A9176" s="131"/>
    </row>
    <row r="9177" spans="1:1" x14ac:dyDescent="0.25">
      <c r="A9177" s="131"/>
    </row>
    <row r="9178" spans="1:1" x14ac:dyDescent="0.25">
      <c r="A9178" s="131"/>
    </row>
    <row r="9179" spans="1:1" x14ac:dyDescent="0.25">
      <c r="A9179" s="131"/>
    </row>
    <row r="9180" spans="1:1" x14ac:dyDescent="0.25">
      <c r="A9180" s="131"/>
    </row>
    <row r="9181" spans="1:1" x14ac:dyDescent="0.25">
      <c r="A9181" s="131"/>
    </row>
    <row r="9182" spans="1:1" x14ac:dyDescent="0.25">
      <c r="A9182" s="131"/>
    </row>
    <row r="9183" spans="1:1" x14ac:dyDescent="0.25">
      <c r="A9183" s="131"/>
    </row>
    <row r="9184" spans="1:1" x14ac:dyDescent="0.25">
      <c r="A9184" s="131"/>
    </row>
    <row r="9185" spans="1:1" x14ac:dyDescent="0.25">
      <c r="A9185" s="131"/>
    </row>
    <row r="9186" spans="1:1" x14ac:dyDescent="0.25">
      <c r="A9186" s="131"/>
    </row>
    <row r="9187" spans="1:1" x14ac:dyDescent="0.25">
      <c r="A9187" s="131"/>
    </row>
    <row r="9188" spans="1:1" x14ac:dyDescent="0.25">
      <c r="A9188" s="131"/>
    </row>
    <row r="9189" spans="1:1" x14ac:dyDescent="0.25">
      <c r="A9189" s="131"/>
    </row>
    <row r="9190" spans="1:1" x14ac:dyDescent="0.25">
      <c r="A9190" s="131"/>
    </row>
    <row r="9191" spans="1:1" x14ac:dyDescent="0.25">
      <c r="A9191" s="131"/>
    </row>
    <row r="9192" spans="1:1" x14ac:dyDescent="0.25">
      <c r="A9192" s="131"/>
    </row>
    <row r="9193" spans="1:1" x14ac:dyDescent="0.25">
      <c r="A9193" s="131"/>
    </row>
    <row r="9194" spans="1:1" x14ac:dyDescent="0.25">
      <c r="A9194" s="131"/>
    </row>
    <row r="9195" spans="1:1" x14ac:dyDescent="0.25">
      <c r="A9195" s="131"/>
    </row>
    <row r="9196" spans="1:1" x14ac:dyDescent="0.25">
      <c r="A9196" s="131"/>
    </row>
    <row r="9197" spans="1:1" x14ac:dyDescent="0.25">
      <c r="A9197" s="131"/>
    </row>
    <row r="9198" spans="1:1" x14ac:dyDescent="0.25">
      <c r="A9198" s="131"/>
    </row>
    <row r="9199" spans="1:1" x14ac:dyDescent="0.25">
      <c r="A9199" s="131"/>
    </row>
    <row r="9200" spans="1:1" x14ac:dyDescent="0.25">
      <c r="A9200" s="131"/>
    </row>
    <row r="9201" spans="1:1" x14ac:dyDescent="0.25">
      <c r="A9201" s="131"/>
    </row>
    <row r="9202" spans="1:1" x14ac:dyDescent="0.25">
      <c r="A9202" s="131"/>
    </row>
    <row r="9203" spans="1:1" x14ac:dyDescent="0.25">
      <c r="A9203" s="131"/>
    </row>
    <row r="9204" spans="1:1" x14ac:dyDescent="0.25">
      <c r="A9204" s="131"/>
    </row>
    <row r="9205" spans="1:1" x14ac:dyDescent="0.25">
      <c r="A9205" s="131"/>
    </row>
    <row r="9206" spans="1:1" x14ac:dyDescent="0.25">
      <c r="A9206" s="131"/>
    </row>
    <row r="9207" spans="1:1" x14ac:dyDescent="0.25">
      <c r="A9207" s="131"/>
    </row>
    <row r="9208" spans="1:1" x14ac:dyDescent="0.25">
      <c r="A9208" s="131"/>
    </row>
    <row r="9209" spans="1:1" x14ac:dyDescent="0.25">
      <c r="A9209" s="131"/>
    </row>
    <row r="9210" spans="1:1" x14ac:dyDescent="0.25">
      <c r="A9210" s="131"/>
    </row>
    <row r="9211" spans="1:1" x14ac:dyDescent="0.25">
      <c r="A9211" s="131"/>
    </row>
    <row r="9212" spans="1:1" x14ac:dyDescent="0.25">
      <c r="A9212" s="131"/>
    </row>
    <row r="9213" spans="1:1" x14ac:dyDescent="0.25">
      <c r="A9213" s="131"/>
    </row>
    <row r="9214" spans="1:1" x14ac:dyDescent="0.25">
      <c r="A9214" s="131"/>
    </row>
    <row r="9215" spans="1:1" x14ac:dyDescent="0.25">
      <c r="A9215" s="131"/>
    </row>
    <row r="9216" spans="1:1" x14ac:dyDescent="0.25">
      <c r="A9216" s="131"/>
    </row>
    <row r="9217" spans="1:1" x14ac:dyDescent="0.25">
      <c r="A9217" s="131"/>
    </row>
    <row r="9218" spans="1:1" x14ac:dyDescent="0.25">
      <c r="A9218" s="131"/>
    </row>
    <row r="9219" spans="1:1" x14ac:dyDescent="0.25">
      <c r="A9219" s="131"/>
    </row>
    <row r="9220" spans="1:1" x14ac:dyDescent="0.25">
      <c r="A9220" s="131"/>
    </row>
    <row r="9221" spans="1:1" x14ac:dyDescent="0.25">
      <c r="A9221" s="131"/>
    </row>
    <row r="9222" spans="1:1" x14ac:dyDescent="0.25">
      <c r="A9222" s="131"/>
    </row>
    <row r="9223" spans="1:1" x14ac:dyDescent="0.25">
      <c r="A9223" s="131"/>
    </row>
    <row r="9224" spans="1:1" x14ac:dyDescent="0.25">
      <c r="A9224" s="131"/>
    </row>
    <row r="9225" spans="1:1" x14ac:dyDescent="0.25">
      <c r="A9225" s="131"/>
    </row>
    <row r="9226" spans="1:1" x14ac:dyDescent="0.25">
      <c r="A9226" s="131"/>
    </row>
    <row r="9227" spans="1:1" x14ac:dyDescent="0.25">
      <c r="A9227" s="131"/>
    </row>
    <row r="9228" spans="1:1" x14ac:dyDescent="0.25">
      <c r="A9228" s="131"/>
    </row>
    <row r="9229" spans="1:1" x14ac:dyDescent="0.25">
      <c r="A9229" s="131"/>
    </row>
    <row r="9230" spans="1:1" x14ac:dyDescent="0.25">
      <c r="A9230" s="131"/>
    </row>
    <row r="9231" spans="1:1" x14ac:dyDescent="0.25">
      <c r="A9231" s="131"/>
    </row>
    <row r="9232" spans="1:1" x14ac:dyDescent="0.25">
      <c r="A9232" s="131"/>
    </row>
    <row r="9233" spans="1:1" x14ac:dyDescent="0.25">
      <c r="A9233" s="131"/>
    </row>
    <row r="9234" spans="1:1" x14ac:dyDescent="0.25">
      <c r="A9234" s="131"/>
    </row>
    <row r="9235" spans="1:1" x14ac:dyDescent="0.25">
      <c r="A9235" s="131"/>
    </row>
    <row r="9236" spans="1:1" x14ac:dyDescent="0.25">
      <c r="A9236" s="131"/>
    </row>
    <row r="9237" spans="1:1" x14ac:dyDescent="0.25">
      <c r="A9237" s="131"/>
    </row>
    <row r="9238" spans="1:1" x14ac:dyDescent="0.25">
      <c r="A9238" s="131"/>
    </row>
    <row r="9239" spans="1:1" x14ac:dyDescent="0.25">
      <c r="A9239" s="131"/>
    </row>
    <row r="9240" spans="1:1" x14ac:dyDescent="0.25">
      <c r="A9240" s="131"/>
    </row>
    <row r="9241" spans="1:1" x14ac:dyDescent="0.25">
      <c r="A9241" s="131"/>
    </row>
    <row r="9242" spans="1:1" x14ac:dyDescent="0.25">
      <c r="A9242" s="131"/>
    </row>
    <row r="9243" spans="1:1" x14ac:dyDescent="0.25">
      <c r="A9243" s="131"/>
    </row>
    <row r="9244" spans="1:1" x14ac:dyDescent="0.25">
      <c r="A9244" s="131"/>
    </row>
    <row r="9245" spans="1:1" x14ac:dyDescent="0.25">
      <c r="A9245" s="131"/>
    </row>
    <row r="9246" spans="1:1" x14ac:dyDescent="0.25">
      <c r="A9246" s="131"/>
    </row>
    <row r="9247" spans="1:1" x14ac:dyDescent="0.25">
      <c r="A9247" s="131"/>
    </row>
    <row r="9248" spans="1:1" x14ac:dyDescent="0.25">
      <c r="A9248" s="131"/>
    </row>
    <row r="9249" spans="1:1" x14ac:dyDescent="0.25">
      <c r="A9249" s="131"/>
    </row>
    <row r="9250" spans="1:1" x14ac:dyDescent="0.25">
      <c r="A9250" s="131"/>
    </row>
    <row r="9251" spans="1:1" x14ac:dyDescent="0.25">
      <c r="A9251" s="131"/>
    </row>
    <row r="9252" spans="1:1" x14ac:dyDescent="0.25">
      <c r="A9252" s="131"/>
    </row>
    <row r="9253" spans="1:1" x14ac:dyDescent="0.25">
      <c r="A9253" s="131"/>
    </row>
    <row r="9254" spans="1:1" x14ac:dyDescent="0.25">
      <c r="A9254" s="131"/>
    </row>
    <row r="9255" spans="1:1" x14ac:dyDescent="0.25">
      <c r="A9255" s="131"/>
    </row>
    <row r="9256" spans="1:1" x14ac:dyDescent="0.25">
      <c r="A9256" s="131"/>
    </row>
    <row r="9257" spans="1:1" x14ac:dyDescent="0.25">
      <c r="A9257" s="131"/>
    </row>
    <row r="9258" spans="1:1" x14ac:dyDescent="0.25">
      <c r="A9258" s="131"/>
    </row>
    <row r="9259" spans="1:1" x14ac:dyDescent="0.25">
      <c r="A9259" s="131"/>
    </row>
    <row r="9260" spans="1:1" x14ac:dyDescent="0.25">
      <c r="A9260" s="131"/>
    </row>
    <row r="9261" spans="1:1" x14ac:dyDescent="0.25">
      <c r="A9261" s="131"/>
    </row>
    <row r="9262" spans="1:1" x14ac:dyDescent="0.25">
      <c r="A9262" s="131"/>
    </row>
    <row r="9263" spans="1:1" x14ac:dyDescent="0.25">
      <c r="A9263" s="131"/>
    </row>
    <row r="9264" spans="1:1" x14ac:dyDescent="0.25">
      <c r="A9264" s="131"/>
    </row>
    <row r="9265" spans="1:1" x14ac:dyDescent="0.25">
      <c r="A9265" s="131"/>
    </row>
    <row r="9266" spans="1:1" x14ac:dyDescent="0.25">
      <c r="A9266" s="131"/>
    </row>
    <row r="9267" spans="1:1" x14ac:dyDescent="0.25">
      <c r="A9267" s="131"/>
    </row>
    <row r="9268" spans="1:1" x14ac:dyDescent="0.25">
      <c r="A9268" s="131"/>
    </row>
    <row r="9269" spans="1:1" x14ac:dyDescent="0.25">
      <c r="A9269" s="131"/>
    </row>
    <row r="9270" spans="1:1" x14ac:dyDescent="0.25">
      <c r="A9270" s="131"/>
    </row>
    <row r="9271" spans="1:1" x14ac:dyDescent="0.25">
      <c r="A9271" s="131"/>
    </row>
    <row r="9272" spans="1:1" x14ac:dyDescent="0.25">
      <c r="A9272" s="131"/>
    </row>
    <row r="9273" spans="1:1" x14ac:dyDescent="0.25">
      <c r="A9273" s="131"/>
    </row>
    <row r="9274" spans="1:1" x14ac:dyDescent="0.25">
      <c r="A9274" s="131"/>
    </row>
    <row r="9275" spans="1:1" x14ac:dyDescent="0.25">
      <c r="A9275" s="131"/>
    </row>
    <row r="9276" spans="1:1" x14ac:dyDescent="0.25">
      <c r="A9276" s="131"/>
    </row>
    <row r="9277" spans="1:1" x14ac:dyDescent="0.25">
      <c r="A9277" s="131"/>
    </row>
    <row r="9278" spans="1:1" x14ac:dyDescent="0.25">
      <c r="A9278" s="131"/>
    </row>
    <row r="9279" spans="1:1" x14ac:dyDescent="0.25">
      <c r="A9279" s="131"/>
    </row>
    <row r="9280" spans="1:1" x14ac:dyDescent="0.25">
      <c r="A9280" s="131"/>
    </row>
    <row r="9281" spans="1:1" x14ac:dyDescent="0.25">
      <c r="A9281" s="131"/>
    </row>
    <row r="9282" spans="1:1" x14ac:dyDescent="0.25">
      <c r="A9282" s="131"/>
    </row>
    <row r="9283" spans="1:1" x14ac:dyDescent="0.25">
      <c r="A9283" s="131"/>
    </row>
    <row r="9284" spans="1:1" x14ac:dyDescent="0.25">
      <c r="A9284" s="131"/>
    </row>
    <row r="9285" spans="1:1" x14ac:dyDescent="0.25">
      <c r="A9285" s="131"/>
    </row>
    <row r="9286" spans="1:1" x14ac:dyDescent="0.25">
      <c r="A9286" s="131"/>
    </row>
    <row r="9287" spans="1:1" x14ac:dyDescent="0.25">
      <c r="A9287" s="131"/>
    </row>
    <row r="9288" spans="1:1" x14ac:dyDescent="0.25">
      <c r="A9288" s="131"/>
    </row>
    <row r="9289" spans="1:1" x14ac:dyDescent="0.25">
      <c r="A9289" s="131"/>
    </row>
    <row r="9290" spans="1:1" x14ac:dyDescent="0.25">
      <c r="A9290" s="131"/>
    </row>
    <row r="9291" spans="1:1" x14ac:dyDescent="0.25">
      <c r="A9291" s="131"/>
    </row>
    <row r="9292" spans="1:1" x14ac:dyDescent="0.25">
      <c r="A9292" s="131"/>
    </row>
    <row r="9293" spans="1:1" x14ac:dyDescent="0.25">
      <c r="A9293" s="131"/>
    </row>
    <row r="9294" spans="1:1" x14ac:dyDescent="0.25">
      <c r="A9294" s="131"/>
    </row>
    <row r="9295" spans="1:1" x14ac:dyDescent="0.25">
      <c r="A9295" s="131"/>
    </row>
    <row r="9296" spans="1:1" x14ac:dyDescent="0.25">
      <c r="A9296" s="131"/>
    </row>
    <row r="9297" spans="1:1" x14ac:dyDescent="0.25">
      <c r="A9297" s="131"/>
    </row>
    <row r="9298" spans="1:1" x14ac:dyDescent="0.25">
      <c r="A9298" s="131"/>
    </row>
    <row r="9299" spans="1:1" x14ac:dyDescent="0.25">
      <c r="A9299" s="131"/>
    </row>
    <row r="9300" spans="1:1" x14ac:dyDescent="0.25">
      <c r="A9300" s="131"/>
    </row>
    <row r="9301" spans="1:1" x14ac:dyDescent="0.25">
      <c r="A9301" s="131"/>
    </row>
    <row r="9302" spans="1:1" x14ac:dyDescent="0.25">
      <c r="A9302" s="131"/>
    </row>
    <row r="9303" spans="1:1" x14ac:dyDescent="0.25">
      <c r="A9303" s="131"/>
    </row>
    <row r="9304" spans="1:1" x14ac:dyDescent="0.25">
      <c r="A9304" s="131"/>
    </row>
    <row r="9305" spans="1:1" x14ac:dyDescent="0.25">
      <c r="A9305" s="131"/>
    </row>
    <row r="9306" spans="1:1" x14ac:dyDescent="0.25">
      <c r="A9306" s="131"/>
    </row>
    <row r="9307" spans="1:1" x14ac:dyDescent="0.25">
      <c r="A9307" s="131"/>
    </row>
    <row r="9308" spans="1:1" x14ac:dyDescent="0.25">
      <c r="A9308" s="131"/>
    </row>
    <row r="9309" spans="1:1" x14ac:dyDescent="0.25">
      <c r="A9309" s="131"/>
    </row>
    <row r="9310" spans="1:1" x14ac:dyDescent="0.25">
      <c r="A9310" s="131"/>
    </row>
    <row r="9311" spans="1:1" x14ac:dyDescent="0.25">
      <c r="A9311" s="131"/>
    </row>
    <row r="9312" spans="1:1" x14ac:dyDescent="0.25">
      <c r="A9312" s="131"/>
    </row>
    <row r="9313" spans="1:1" x14ac:dyDescent="0.25">
      <c r="A9313" s="131"/>
    </row>
    <row r="9314" spans="1:1" x14ac:dyDescent="0.25">
      <c r="A9314" s="131"/>
    </row>
    <row r="9315" spans="1:1" x14ac:dyDescent="0.25">
      <c r="A9315" s="131"/>
    </row>
    <row r="9316" spans="1:1" x14ac:dyDescent="0.25">
      <c r="A9316" s="131"/>
    </row>
    <row r="9317" spans="1:1" x14ac:dyDescent="0.25">
      <c r="A9317" s="131"/>
    </row>
    <row r="9318" spans="1:1" x14ac:dyDescent="0.25">
      <c r="A9318" s="131"/>
    </row>
    <row r="9319" spans="1:1" x14ac:dyDescent="0.25">
      <c r="A9319" s="131"/>
    </row>
    <row r="9320" spans="1:1" x14ac:dyDescent="0.25">
      <c r="A9320" s="131"/>
    </row>
    <row r="9321" spans="1:1" x14ac:dyDescent="0.25">
      <c r="A9321" s="131"/>
    </row>
    <row r="9322" spans="1:1" x14ac:dyDescent="0.25">
      <c r="A9322" s="131"/>
    </row>
    <row r="9323" spans="1:1" x14ac:dyDescent="0.25">
      <c r="A9323" s="131"/>
    </row>
    <row r="9324" spans="1:1" x14ac:dyDescent="0.25">
      <c r="A9324" s="131"/>
    </row>
    <row r="9325" spans="1:1" x14ac:dyDescent="0.25">
      <c r="A9325" s="131"/>
    </row>
    <row r="9326" spans="1:1" x14ac:dyDescent="0.25">
      <c r="A9326" s="131"/>
    </row>
    <row r="9327" spans="1:1" x14ac:dyDescent="0.25">
      <c r="A9327" s="131"/>
    </row>
    <row r="9328" spans="1:1" x14ac:dyDescent="0.25">
      <c r="A9328" s="131"/>
    </row>
    <row r="9329" spans="1:1" x14ac:dyDescent="0.25">
      <c r="A9329" s="131"/>
    </row>
    <row r="9330" spans="1:1" x14ac:dyDescent="0.25">
      <c r="A9330" s="131"/>
    </row>
    <row r="9331" spans="1:1" x14ac:dyDescent="0.25">
      <c r="A9331" s="131"/>
    </row>
    <row r="9332" spans="1:1" x14ac:dyDescent="0.25">
      <c r="A9332" s="131"/>
    </row>
    <row r="9333" spans="1:1" x14ac:dyDescent="0.25">
      <c r="A9333" s="131"/>
    </row>
    <row r="9334" spans="1:1" x14ac:dyDescent="0.25">
      <c r="A9334" s="131"/>
    </row>
    <row r="9335" spans="1:1" x14ac:dyDescent="0.25">
      <c r="A9335" s="131"/>
    </row>
    <row r="9336" spans="1:1" x14ac:dyDescent="0.25">
      <c r="A9336" s="131"/>
    </row>
    <row r="9337" spans="1:1" x14ac:dyDescent="0.25">
      <c r="A9337" s="131"/>
    </row>
    <row r="9338" spans="1:1" x14ac:dyDescent="0.25">
      <c r="A9338" s="131"/>
    </row>
    <row r="9339" spans="1:1" x14ac:dyDescent="0.25">
      <c r="A9339" s="131"/>
    </row>
    <row r="9340" spans="1:1" x14ac:dyDescent="0.25">
      <c r="A9340" s="131"/>
    </row>
    <row r="9341" spans="1:1" x14ac:dyDescent="0.25">
      <c r="A9341" s="131"/>
    </row>
    <row r="9342" spans="1:1" x14ac:dyDescent="0.25">
      <c r="A9342" s="131"/>
    </row>
    <row r="9343" spans="1:1" x14ac:dyDescent="0.25">
      <c r="A9343" s="131"/>
    </row>
    <row r="9344" spans="1:1" x14ac:dyDescent="0.25">
      <c r="A9344" s="131"/>
    </row>
    <row r="9345" spans="1:1" x14ac:dyDescent="0.25">
      <c r="A9345" s="131"/>
    </row>
    <row r="9346" spans="1:1" x14ac:dyDescent="0.25">
      <c r="A9346" s="131"/>
    </row>
    <row r="9347" spans="1:1" x14ac:dyDescent="0.25">
      <c r="A9347" s="131"/>
    </row>
    <row r="9348" spans="1:1" x14ac:dyDescent="0.25">
      <c r="A9348" s="131"/>
    </row>
    <row r="9349" spans="1:1" x14ac:dyDescent="0.25">
      <c r="A9349" s="131"/>
    </row>
    <row r="9350" spans="1:1" x14ac:dyDescent="0.25">
      <c r="A9350" s="131"/>
    </row>
    <row r="9351" spans="1:1" x14ac:dyDescent="0.25">
      <c r="A9351" s="131"/>
    </row>
    <row r="9352" spans="1:1" x14ac:dyDescent="0.25">
      <c r="A9352" s="131"/>
    </row>
    <row r="9353" spans="1:1" x14ac:dyDescent="0.25">
      <c r="A9353" s="131"/>
    </row>
    <row r="9354" spans="1:1" x14ac:dyDescent="0.25">
      <c r="A9354" s="131"/>
    </row>
    <row r="9355" spans="1:1" x14ac:dyDescent="0.25">
      <c r="A9355" s="131"/>
    </row>
    <row r="9356" spans="1:1" x14ac:dyDescent="0.25">
      <c r="A9356" s="131"/>
    </row>
    <row r="9357" spans="1:1" x14ac:dyDescent="0.25">
      <c r="A9357" s="131"/>
    </row>
    <row r="9358" spans="1:1" x14ac:dyDescent="0.25">
      <c r="A9358" s="131"/>
    </row>
    <row r="9359" spans="1:1" x14ac:dyDescent="0.25">
      <c r="A9359" s="131"/>
    </row>
    <row r="9360" spans="1:1" x14ac:dyDescent="0.25">
      <c r="A9360" s="131"/>
    </row>
    <row r="9361" spans="1:1" x14ac:dyDescent="0.25">
      <c r="A9361" s="131"/>
    </row>
    <row r="9362" spans="1:1" x14ac:dyDescent="0.25">
      <c r="A9362" s="131"/>
    </row>
    <row r="9363" spans="1:1" x14ac:dyDescent="0.25">
      <c r="A9363" s="131"/>
    </row>
    <row r="9364" spans="1:1" x14ac:dyDescent="0.25">
      <c r="A9364" s="131"/>
    </row>
    <row r="9365" spans="1:1" x14ac:dyDescent="0.25">
      <c r="A9365" s="131"/>
    </row>
    <row r="9366" spans="1:1" x14ac:dyDescent="0.25">
      <c r="A9366" s="131"/>
    </row>
    <row r="9367" spans="1:1" x14ac:dyDescent="0.25">
      <c r="A9367" s="131"/>
    </row>
    <row r="9368" spans="1:1" x14ac:dyDescent="0.25">
      <c r="A9368" s="131"/>
    </row>
    <row r="9369" spans="1:1" x14ac:dyDescent="0.25">
      <c r="A9369" s="131"/>
    </row>
    <row r="9370" spans="1:1" x14ac:dyDescent="0.25">
      <c r="A9370" s="131"/>
    </row>
    <row r="9371" spans="1:1" x14ac:dyDescent="0.25">
      <c r="A9371" s="131"/>
    </row>
    <row r="9372" spans="1:1" x14ac:dyDescent="0.25">
      <c r="A9372" s="131"/>
    </row>
    <row r="9373" spans="1:1" x14ac:dyDescent="0.25">
      <c r="A9373" s="131"/>
    </row>
    <row r="9374" spans="1:1" x14ac:dyDescent="0.25">
      <c r="A9374" s="131"/>
    </row>
    <row r="9375" spans="1:1" x14ac:dyDescent="0.25">
      <c r="A9375" s="131"/>
    </row>
    <row r="9376" spans="1:1" x14ac:dyDescent="0.25">
      <c r="A9376" s="131"/>
    </row>
    <row r="9377" spans="1:1" x14ac:dyDescent="0.25">
      <c r="A9377" s="131"/>
    </row>
    <row r="9378" spans="1:1" x14ac:dyDescent="0.25">
      <c r="A9378" s="131"/>
    </row>
    <row r="9379" spans="1:1" x14ac:dyDescent="0.25">
      <c r="A9379" s="131"/>
    </row>
    <row r="9380" spans="1:1" x14ac:dyDescent="0.25">
      <c r="A9380" s="131"/>
    </row>
    <row r="9381" spans="1:1" x14ac:dyDescent="0.25">
      <c r="A9381" s="131"/>
    </row>
    <row r="9382" spans="1:1" x14ac:dyDescent="0.25">
      <c r="A9382" s="131"/>
    </row>
    <row r="9383" spans="1:1" x14ac:dyDescent="0.25">
      <c r="A9383" s="131"/>
    </row>
    <row r="9384" spans="1:1" x14ac:dyDescent="0.25">
      <c r="A9384" s="131"/>
    </row>
    <row r="9385" spans="1:1" x14ac:dyDescent="0.25">
      <c r="A9385" s="131"/>
    </row>
    <row r="9386" spans="1:1" x14ac:dyDescent="0.25">
      <c r="A9386" s="131"/>
    </row>
    <row r="9387" spans="1:1" x14ac:dyDescent="0.25">
      <c r="A9387" s="131"/>
    </row>
    <row r="9388" spans="1:1" x14ac:dyDescent="0.25">
      <c r="A9388" s="131"/>
    </row>
    <row r="9389" spans="1:1" x14ac:dyDescent="0.25">
      <c r="A9389" s="131"/>
    </row>
    <row r="9390" spans="1:1" x14ac:dyDescent="0.25">
      <c r="A9390" s="131"/>
    </row>
    <row r="9391" spans="1:1" x14ac:dyDescent="0.25">
      <c r="A9391" s="131"/>
    </row>
    <row r="9392" spans="1:1" x14ac:dyDescent="0.25">
      <c r="A9392" s="131"/>
    </row>
    <row r="9393" spans="1:1" x14ac:dyDescent="0.25">
      <c r="A9393" s="131"/>
    </row>
    <row r="9394" spans="1:1" x14ac:dyDescent="0.25">
      <c r="A9394" s="131"/>
    </row>
    <row r="9395" spans="1:1" x14ac:dyDescent="0.25">
      <c r="A9395" s="131"/>
    </row>
    <row r="9396" spans="1:1" x14ac:dyDescent="0.25">
      <c r="A9396" s="131"/>
    </row>
    <row r="9397" spans="1:1" x14ac:dyDescent="0.25">
      <c r="A9397" s="131"/>
    </row>
    <row r="9398" spans="1:1" x14ac:dyDescent="0.25">
      <c r="A9398" s="131"/>
    </row>
    <row r="9399" spans="1:1" x14ac:dyDescent="0.25">
      <c r="A9399" s="131"/>
    </row>
    <row r="9400" spans="1:1" x14ac:dyDescent="0.25">
      <c r="A9400" s="131"/>
    </row>
    <row r="9401" spans="1:1" x14ac:dyDescent="0.25">
      <c r="A9401" s="131"/>
    </row>
    <row r="9402" spans="1:1" x14ac:dyDescent="0.25">
      <c r="A9402" s="131"/>
    </row>
    <row r="9403" spans="1:1" x14ac:dyDescent="0.25">
      <c r="A9403" s="131"/>
    </row>
    <row r="9404" spans="1:1" x14ac:dyDescent="0.25">
      <c r="A9404" s="131"/>
    </row>
    <row r="9405" spans="1:1" x14ac:dyDescent="0.25">
      <c r="A9405" s="131"/>
    </row>
    <row r="9406" spans="1:1" x14ac:dyDescent="0.25">
      <c r="A9406" s="131"/>
    </row>
    <row r="9407" spans="1:1" x14ac:dyDescent="0.25">
      <c r="A9407" s="131"/>
    </row>
    <row r="9408" spans="1:1" x14ac:dyDescent="0.25">
      <c r="A9408" s="131"/>
    </row>
    <row r="9409" spans="1:1" x14ac:dyDescent="0.25">
      <c r="A9409" s="131"/>
    </row>
    <row r="9410" spans="1:1" x14ac:dyDescent="0.25">
      <c r="A9410" s="131"/>
    </row>
    <row r="9411" spans="1:1" x14ac:dyDescent="0.25">
      <c r="A9411" s="131"/>
    </row>
    <row r="9412" spans="1:1" x14ac:dyDescent="0.25">
      <c r="A9412" s="131"/>
    </row>
    <row r="9413" spans="1:1" x14ac:dyDescent="0.25">
      <c r="A9413" s="131"/>
    </row>
    <row r="9414" spans="1:1" x14ac:dyDescent="0.25">
      <c r="A9414" s="131"/>
    </row>
    <row r="9415" spans="1:1" x14ac:dyDescent="0.25">
      <c r="A9415" s="131"/>
    </row>
    <row r="9416" spans="1:1" x14ac:dyDescent="0.25">
      <c r="A9416" s="131"/>
    </row>
    <row r="9417" spans="1:1" x14ac:dyDescent="0.25">
      <c r="A9417" s="131"/>
    </row>
    <row r="9418" spans="1:1" x14ac:dyDescent="0.25">
      <c r="A9418" s="131"/>
    </row>
    <row r="9419" spans="1:1" x14ac:dyDescent="0.25">
      <c r="A9419" s="131"/>
    </row>
    <row r="9420" spans="1:1" x14ac:dyDescent="0.25">
      <c r="A9420" s="131"/>
    </row>
    <row r="9421" spans="1:1" x14ac:dyDescent="0.25">
      <c r="A9421" s="131"/>
    </row>
    <row r="9422" spans="1:1" x14ac:dyDescent="0.25">
      <c r="A9422" s="131"/>
    </row>
    <row r="9423" spans="1:1" x14ac:dyDescent="0.25">
      <c r="A9423" s="131"/>
    </row>
    <row r="9424" spans="1:1" x14ac:dyDescent="0.25">
      <c r="A9424" s="131"/>
    </row>
    <row r="9425" spans="1:1" x14ac:dyDescent="0.25">
      <c r="A9425" s="131"/>
    </row>
    <row r="9426" spans="1:1" x14ac:dyDescent="0.25">
      <c r="A9426" s="131"/>
    </row>
    <row r="9427" spans="1:1" x14ac:dyDescent="0.25">
      <c r="A9427" s="131"/>
    </row>
    <row r="9428" spans="1:1" x14ac:dyDescent="0.25">
      <c r="A9428" s="131"/>
    </row>
    <row r="9429" spans="1:1" x14ac:dyDescent="0.25">
      <c r="A9429" s="131"/>
    </row>
    <row r="9430" spans="1:1" x14ac:dyDescent="0.25">
      <c r="A9430" s="131"/>
    </row>
    <row r="9431" spans="1:1" x14ac:dyDescent="0.25">
      <c r="A9431" s="131"/>
    </row>
    <row r="9432" spans="1:1" x14ac:dyDescent="0.25">
      <c r="A9432" s="131"/>
    </row>
    <row r="9433" spans="1:1" x14ac:dyDescent="0.25">
      <c r="A9433" s="131"/>
    </row>
    <row r="9434" spans="1:1" x14ac:dyDescent="0.25">
      <c r="A9434" s="131"/>
    </row>
    <row r="9435" spans="1:1" x14ac:dyDescent="0.25">
      <c r="A9435" s="131"/>
    </row>
    <row r="9436" spans="1:1" x14ac:dyDescent="0.25">
      <c r="A9436" s="131"/>
    </row>
    <row r="9437" spans="1:1" x14ac:dyDescent="0.25">
      <c r="A9437" s="131"/>
    </row>
    <row r="9438" spans="1:1" x14ac:dyDescent="0.25">
      <c r="A9438" s="131"/>
    </row>
    <row r="9439" spans="1:1" x14ac:dyDescent="0.25">
      <c r="A9439" s="131"/>
    </row>
    <row r="9440" spans="1:1" x14ac:dyDescent="0.25">
      <c r="A9440" s="131"/>
    </row>
    <row r="9441" spans="1:1" x14ac:dyDescent="0.25">
      <c r="A9441" s="131"/>
    </row>
    <row r="9442" spans="1:1" x14ac:dyDescent="0.25">
      <c r="A9442" s="131"/>
    </row>
    <row r="9443" spans="1:1" x14ac:dyDescent="0.25">
      <c r="A9443" s="131"/>
    </row>
    <row r="9444" spans="1:1" x14ac:dyDescent="0.25">
      <c r="A9444" s="131"/>
    </row>
    <row r="9445" spans="1:1" x14ac:dyDescent="0.25">
      <c r="A9445" s="131"/>
    </row>
    <row r="9446" spans="1:1" x14ac:dyDescent="0.25">
      <c r="A9446" s="131"/>
    </row>
    <row r="9447" spans="1:1" x14ac:dyDescent="0.25">
      <c r="A9447" s="131"/>
    </row>
    <row r="9448" spans="1:1" x14ac:dyDescent="0.25">
      <c r="A9448" s="131"/>
    </row>
    <row r="9449" spans="1:1" x14ac:dyDescent="0.25">
      <c r="A9449" s="131"/>
    </row>
    <row r="9450" spans="1:1" x14ac:dyDescent="0.25">
      <c r="A9450" s="131"/>
    </row>
    <row r="9451" spans="1:1" x14ac:dyDescent="0.25">
      <c r="A9451" s="131"/>
    </row>
    <row r="9452" spans="1:1" x14ac:dyDescent="0.25">
      <c r="A9452" s="131"/>
    </row>
    <row r="9453" spans="1:1" x14ac:dyDescent="0.25">
      <c r="A9453" s="131"/>
    </row>
    <row r="9454" spans="1:1" x14ac:dyDescent="0.25">
      <c r="A9454" s="131"/>
    </row>
    <row r="9455" spans="1:1" x14ac:dyDescent="0.25">
      <c r="A9455" s="131"/>
    </row>
    <row r="9456" spans="1:1" x14ac:dyDescent="0.25">
      <c r="A9456" s="131"/>
    </row>
    <row r="9457" spans="1:1" x14ac:dyDescent="0.25">
      <c r="A9457" s="131"/>
    </row>
    <row r="9458" spans="1:1" x14ac:dyDescent="0.25">
      <c r="A9458" s="131"/>
    </row>
    <row r="9459" spans="1:1" x14ac:dyDescent="0.25">
      <c r="A9459" s="131"/>
    </row>
    <row r="9460" spans="1:1" x14ac:dyDescent="0.25">
      <c r="A9460" s="131"/>
    </row>
    <row r="9461" spans="1:1" x14ac:dyDescent="0.25">
      <c r="A9461" s="131"/>
    </row>
    <row r="9462" spans="1:1" x14ac:dyDescent="0.25">
      <c r="A9462" s="131"/>
    </row>
    <row r="9463" spans="1:1" x14ac:dyDescent="0.25">
      <c r="A9463" s="131"/>
    </row>
    <row r="9464" spans="1:1" x14ac:dyDescent="0.25">
      <c r="A9464" s="131"/>
    </row>
    <row r="9465" spans="1:1" x14ac:dyDescent="0.25">
      <c r="A9465" s="131"/>
    </row>
    <row r="9466" spans="1:1" x14ac:dyDescent="0.25">
      <c r="A9466" s="131"/>
    </row>
    <row r="9467" spans="1:1" x14ac:dyDescent="0.25">
      <c r="A9467" s="131"/>
    </row>
    <row r="9468" spans="1:1" x14ac:dyDescent="0.25">
      <c r="A9468" s="131"/>
    </row>
    <row r="9469" spans="1:1" x14ac:dyDescent="0.25">
      <c r="A9469" s="131"/>
    </row>
    <row r="9470" spans="1:1" x14ac:dyDescent="0.25">
      <c r="A9470" s="131"/>
    </row>
    <row r="9471" spans="1:1" x14ac:dyDescent="0.25">
      <c r="A9471" s="131"/>
    </row>
    <row r="9472" spans="1:1" x14ac:dyDescent="0.25">
      <c r="A9472" s="131"/>
    </row>
    <row r="9473" spans="1:1" x14ac:dyDescent="0.25">
      <c r="A9473" s="131"/>
    </row>
    <row r="9474" spans="1:1" x14ac:dyDescent="0.25">
      <c r="A9474" s="131"/>
    </row>
    <row r="9475" spans="1:1" x14ac:dyDescent="0.25">
      <c r="A9475" s="131"/>
    </row>
    <row r="9476" spans="1:1" x14ac:dyDescent="0.25">
      <c r="A9476" s="131"/>
    </row>
    <row r="9477" spans="1:1" x14ac:dyDescent="0.25">
      <c r="A9477" s="131"/>
    </row>
    <row r="9478" spans="1:1" x14ac:dyDescent="0.25">
      <c r="A9478" s="131"/>
    </row>
    <row r="9479" spans="1:1" x14ac:dyDescent="0.25">
      <c r="A9479" s="131"/>
    </row>
    <row r="9480" spans="1:1" x14ac:dyDescent="0.25">
      <c r="A9480" s="131"/>
    </row>
    <row r="9481" spans="1:1" x14ac:dyDescent="0.25">
      <c r="A9481" s="131"/>
    </row>
    <row r="9482" spans="1:1" x14ac:dyDescent="0.25">
      <c r="A9482" s="131"/>
    </row>
    <row r="9483" spans="1:1" x14ac:dyDescent="0.25">
      <c r="A9483" s="131"/>
    </row>
    <row r="9484" spans="1:1" x14ac:dyDescent="0.25">
      <c r="A9484" s="131"/>
    </row>
    <row r="9485" spans="1:1" x14ac:dyDescent="0.25">
      <c r="A9485" s="131"/>
    </row>
    <row r="9486" spans="1:1" x14ac:dyDescent="0.25">
      <c r="A9486" s="131"/>
    </row>
    <row r="9487" spans="1:1" x14ac:dyDescent="0.25">
      <c r="A9487" s="131"/>
    </row>
    <row r="9488" spans="1:1" x14ac:dyDescent="0.25">
      <c r="A9488" s="131"/>
    </row>
    <row r="9489" spans="1:1" x14ac:dyDescent="0.25">
      <c r="A9489" s="131"/>
    </row>
    <row r="9490" spans="1:1" x14ac:dyDescent="0.25">
      <c r="A9490" s="131"/>
    </row>
    <row r="9491" spans="1:1" x14ac:dyDescent="0.25">
      <c r="A9491" s="131"/>
    </row>
    <row r="9492" spans="1:1" x14ac:dyDescent="0.25">
      <c r="A9492" s="131"/>
    </row>
    <row r="9493" spans="1:1" x14ac:dyDescent="0.25">
      <c r="A9493" s="131"/>
    </row>
    <row r="9494" spans="1:1" x14ac:dyDescent="0.25">
      <c r="A9494" s="131"/>
    </row>
    <row r="9495" spans="1:1" x14ac:dyDescent="0.25">
      <c r="A9495" s="131"/>
    </row>
    <row r="9496" spans="1:1" x14ac:dyDescent="0.25">
      <c r="A9496" s="131"/>
    </row>
    <row r="9497" spans="1:1" x14ac:dyDescent="0.25">
      <c r="A9497" s="131"/>
    </row>
    <row r="9498" spans="1:1" x14ac:dyDescent="0.25">
      <c r="A9498" s="131"/>
    </row>
    <row r="9499" spans="1:1" x14ac:dyDescent="0.25">
      <c r="A9499" s="131"/>
    </row>
    <row r="9500" spans="1:1" x14ac:dyDescent="0.25">
      <c r="A9500" s="131"/>
    </row>
    <row r="9501" spans="1:1" x14ac:dyDescent="0.25">
      <c r="A9501" s="131"/>
    </row>
    <row r="9502" spans="1:1" x14ac:dyDescent="0.25">
      <c r="A9502" s="131"/>
    </row>
    <row r="9503" spans="1:1" x14ac:dyDescent="0.25">
      <c r="A9503" s="131"/>
    </row>
    <row r="9504" spans="1:1" x14ac:dyDescent="0.25">
      <c r="A9504" s="131"/>
    </row>
    <row r="9505" spans="1:1" x14ac:dyDescent="0.25">
      <c r="A9505" s="131"/>
    </row>
    <row r="9506" spans="1:1" x14ac:dyDescent="0.25">
      <c r="A9506" s="131"/>
    </row>
    <row r="9507" spans="1:1" x14ac:dyDescent="0.25">
      <c r="A9507" s="131"/>
    </row>
    <row r="9508" spans="1:1" x14ac:dyDescent="0.25">
      <c r="A9508" s="131"/>
    </row>
    <row r="9509" spans="1:1" x14ac:dyDescent="0.25">
      <c r="A9509" s="131"/>
    </row>
    <row r="9510" spans="1:1" x14ac:dyDescent="0.25">
      <c r="A9510" s="131"/>
    </row>
    <row r="9511" spans="1:1" x14ac:dyDescent="0.25">
      <c r="A9511" s="131"/>
    </row>
    <row r="9512" spans="1:1" x14ac:dyDescent="0.25">
      <c r="A9512" s="131"/>
    </row>
    <row r="9513" spans="1:1" x14ac:dyDescent="0.25">
      <c r="A9513" s="131"/>
    </row>
    <row r="9514" spans="1:1" x14ac:dyDescent="0.25">
      <c r="A9514" s="131"/>
    </row>
    <row r="9515" spans="1:1" x14ac:dyDescent="0.25">
      <c r="A9515" s="131"/>
    </row>
    <row r="9516" spans="1:1" x14ac:dyDescent="0.25">
      <c r="A9516" s="131"/>
    </row>
    <row r="9517" spans="1:1" x14ac:dyDescent="0.25">
      <c r="A9517" s="131"/>
    </row>
    <row r="9518" spans="1:1" x14ac:dyDescent="0.25">
      <c r="A9518" s="131"/>
    </row>
    <row r="9519" spans="1:1" x14ac:dyDescent="0.25">
      <c r="A9519" s="131"/>
    </row>
    <row r="9520" spans="1:1" x14ac:dyDescent="0.25">
      <c r="A9520" s="131"/>
    </row>
    <row r="9521" spans="1:1" x14ac:dyDescent="0.25">
      <c r="A9521" s="131"/>
    </row>
    <row r="9522" spans="1:1" x14ac:dyDescent="0.25">
      <c r="A9522" s="131"/>
    </row>
    <row r="9523" spans="1:1" x14ac:dyDescent="0.25">
      <c r="A9523" s="131"/>
    </row>
    <row r="9524" spans="1:1" x14ac:dyDescent="0.25">
      <c r="A9524" s="131"/>
    </row>
    <row r="9525" spans="1:1" x14ac:dyDescent="0.25">
      <c r="A9525" s="131"/>
    </row>
    <row r="9526" spans="1:1" x14ac:dyDescent="0.25">
      <c r="A9526" s="131"/>
    </row>
    <row r="9527" spans="1:1" x14ac:dyDescent="0.25">
      <c r="A9527" s="131"/>
    </row>
    <row r="9528" spans="1:1" x14ac:dyDescent="0.25">
      <c r="A9528" s="131"/>
    </row>
    <row r="9529" spans="1:1" x14ac:dyDescent="0.25">
      <c r="A9529" s="131"/>
    </row>
    <row r="9530" spans="1:1" x14ac:dyDescent="0.25">
      <c r="A9530" s="131"/>
    </row>
    <row r="9531" spans="1:1" x14ac:dyDescent="0.25">
      <c r="A9531" s="131"/>
    </row>
    <row r="9532" spans="1:1" x14ac:dyDescent="0.25">
      <c r="A9532" s="131"/>
    </row>
    <row r="9533" spans="1:1" x14ac:dyDescent="0.25">
      <c r="A9533" s="131"/>
    </row>
    <row r="9534" spans="1:1" x14ac:dyDescent="0.25">
      <c r="A9534" s="131"/>
    </row>
    <row r="9535" spans="1:1" x14ac:dyDescent="0.25">
      <c r="A9535" s="131"/>
    </row>
    <row r="9536" spans="1:1" x14ac:dyDescent="0.25">
      <c r="A9536" s="131"/>
    </row>
    <row r="9537" spans="1:1" x14ac:dyDescent="0.25">
      <c r="A9537" s="131"/>
    </row>
    <row r="9538" spans="1:1" x14ac:dyDescent="0.25">
      <c r="A9538" s="131"/>
    </row>
    <row r="9539" spans="1:1" x14ac:dyDescent="0.25">
      <c r="A9539" s="131"/>
    </row>
    <row r="9540" spans="1:1" x14ac:dyDescent="0.25">
      <c r="A9540" s="131"/>
    </row>
    <row r="9541" spans="1:1" x14ac:dyDescent="0.25">
      <c r="A9541" s="131"/>
    </row>
    <row r="9542" spans="1:1" x14ac:dyDescent="0.25">
      <c r="A9542" s="131"/>
    </row>
    <row r="9543" spans="1:1" x14ac:dyDescent="0.25">
      <c r="A9543" s="131"/>
    </row>
    <row r="9544" spans="1:1" x14ac:dyDescent="0.25">
      <c r="A9544" s="131"/>
    </row>
    <row r="9545" spans="1:1" x14ac:dyDescent="0.25">
      <c r="A9545" s="131"/>
    </row>
    <row r="9546" spans="1:1" x14ac:dyDescent="0.25">
      <c r="A9546" s="131"/>
    </row>
    <row r="9547" spans="1:1" x14ac:dyDescent="0.25">
      <c r="A9547" s="131"/>
    </row>
    <row r="9548" spans="1:1" x14ac:dyDescent="0.25">
      <c r="A9548" s="131"/>
    </row>
    <row r="9549" spans="1:1" x14ac:dyDescent="0.25">
      <c r="A9549" s="131"/>
    </row>
    <row r="9550" spans="1:1" x14ac:dyDescent="0.25">
      <c r="A9550" s="131"/>
    </row>
    <row r="9551" spans="1:1" x14ac:dyDescent="0.25">
      <c r="A9551" s="131"/>
    </row>
    <row r="9552" spans="1:1" x14ac:dyDescent="0.25">
      <c r="A9552" s="131"/>
    </row>
    <row r="9553" spans="1:1" x14ac:dyDescent="0.25">
      <c r="A9553" s="131"/>
    </row>
    <row r="9554" spans="1:1" x14ac:dyDescent="0.25">
      <c r="A9554" s="131"/>
    </row>
    <row r="9555" spans="1:1" x14ac:dyDescent="0.25">
      <c r="A9555" s="131"/>
    </row>
    <row r="9556" spans="1:1" x14ac:dyDescent="0.25">
      <c r="A9556" s="131"/>
    </row>
    <row r="9557" spans="1:1" x14ac:dyDescent="0.25">
      <c r="A9557" s="131"/>
    </row>
    <row r="9558" spans="1:1" x14ac:dyDescent="0.25">
      <c r="A9558" s="131"/>
    </row>
    <row r="9559" spans="1:1" x14ac:dyDescent="0.25">
      <c r="A9559" s="131"/>
    </row>
    <row r="9560" spans="1:1" x14ac:dyDescent="0.25">
      <c r="A9560" s="131"/>
    </row>
    <row r="9561" spans="1:1" x14ac:dyDescent="0.25">
      <c r="A9561" s="131"/>
    </row>
    <row r="9562" spans="1:1" x14ac:dyDescent="0.25">
      <c r="A9562" s="131"/>
    </row>
    <row r="9563" spans="1:1" x14ac:dyDescent="0.25">
      <c r="A9563" s="131"/>
    </row>
    <row r="9564" spans="1:1" x14ac:dyDescent="0.25">
      <c r="A9564" s="131"/>
    </row>
    <row r="9565" spans="1:1" x14ac:dyDescent="0.25">
      <c r="A9565" s="131"/>
    </row>
    <row r="9566" spans="1:1" x14ac:dyDescent="0.25">
      <c r="A9566" s="131"/>
    </row>
    <row r="9567" spans="1:1" x14ac:dyDescent="0.25">
      <c r="A9567" s="131"/>
    </row>
    <row r="9568" spans="1:1" x14ac:dyDescent="0.25">
      <c r="A9568" s="131"/>
    </row>
    <row r="9569" spans="1:1" x14ac:dyDescent="0.25">
      <c r="A9569" s="131"/>
    </row>
    <row r="9570" spans="1:1" x14ac:dyDescent="0.25">
      <c r="A9570" s="131"/>
    </row>
    <row r="9571" spans="1:1" x14ac:dyDescent="0.25">
      <c r="A9571" s="131"/>
    </row>
    <row r="9572" spans="1:1" x14ac:dyDescent="0.25">
      <c r="A9572" s="131"/>
    </row>
    <row r="9573" spans="1:1" x14ac:dyDescent="0.25">
      <c r="A9573" s="131"/>
    </row>
    <row r="9574" spans="1:1" x14ac:dyDescent="0.25">
      <c r="A9574" s="131"/>
    </row>
    <row r="9575" spans="1:1" x14ac:dyDescent="0.25">
      <c r="A9575" s="131"/>
    </row>
    <row r="9576" spans="1:1" x14ac:dyDescent="0.25">
      <c r="A9576" s="131"/>
    </row>
    <row r="9577" spans="1:1" x14ac:dyDescent="0.25">
      <c r="A9577" s="131"/>
    </row>
    <row r="9578" spans="1:1" x14ac:dyDescent="0.25">
      <c r="A9578" s="131"/>
    </row>
    <row r="9579" spans="1:1" x14ac:dyDescent="0.25">
      <c r="A9579" s="131"/>
    </row>
    <row r="9580" spans="1:1" x14ac:dyDescent="0.25">
      <c r="A9580" s="131"/>
    </row>
    <row r="9581" spans="1:1" x14ac:dyDescent="0.25">
      <c r="A9581" s="131"/>
    </row>
    <row r="9582" spans="1:1" x14ac:dyDescent="0.25">
      <c r="A9582" s="131"/>
    </row>
    <row r="9583" spans="1:1" x14ac:dyDescent="0.25">
      <c r="A9583" s="131"/>
    </row>
    <row r="9584" spans="1:1" x14ac:dyDescent="0.25">
      <c r="A9584" s="131"/>
    </row>
    <row r="9585" spans="1:1" x14ac:dyDescent="0.25">
      <c r="A9585" s="131"/>
    </row>
    <row r="9586" spans="1:1" x14ac:dyDescent="0.25">
      <c r="A9586" s="131"/>
    </row>
    <row r="9587" spans="1:1" x14ac:dyDescent="0.25">
      <c r="A9587" s="131"/>
    </row>
    <row r="9588" spans="1:1" x14ac:dyDescent="0.25">
      <c r="A9588" s="131"/>
    </row>
    <row r="9589" spans="1:1" x14ac:dyDescent="0.25">
      <c r="A9589" s="131"/>
    </row>
    <row r="9590" spans="1:1" x14ac:dyDescent="0.25">
      <c r="A9590" s="131"/>
    </row>
    <row r="9591" spans="1:1" x14ac:dyDescent="0.25">
      <c r="A9591" s="131"/>
    </row>
    <row r="9592" spans="1:1" x14ac:dyDescent="0.25">
      <c r="A9592" s="131"/>
    </row>
    <row r="9593" spans="1:1" x14ac:dyDescent="0.25">
      <c r="A9593" s="131"/>
    </row>
    <row r="9594" spans="1:1" x14ac:dyDescent="0.25">
      <c r="A9594" s="131"/>
    </row>
    <row r="9595" spans="1:1" x14ac:dyDescent="0.25">
      <c r="A9595" s="131"/>
    </row>
    <row r="9596" spans="1:1" x14ac:dyDescent="0.25">
      <c r="A9596" s="131"/>
    </row>
    <row r="9597" spans="1:1" x14ac:dyDescent="0.25">
      <c r="A9597" s="131"/>
    </row>
    <row r="9598" spans="1:1" x14ac:dyDescent="0.25">
      <c r="A9598" s="131"/>
    </row>
    <row r="9599" spans="1:1" x14ac:dyDescent="0.25">
      <c r="A9599" s="131"/>
    </row>
    <row r="9600" spans="1:1" x14ac:dyDescent="0.25">
      <c r="A9600" s="131"/>
    </row>
    <row r="9601" spans="1:1" x14ac:dyDescent="0.25">
      <c r="A9601" s="131"/>
    </row>
    <row r="9602" spans="1:1" x14ac:dyDescent="0.25">
      <c r="A9602" s="131"/>
    </row>
    <row r="9603" spans="1:1" x14ac:dyDescent="0.25">
      <c r="A9603" s="131"/>
    </row>
    <row r="9604" spans="1:1" x14ac:dyDescent="0.25">
      <c r="A9604" s="131"/>
    </row>
    <row r="9605" spans="1:1" x14ac:dyDescent="0.25">
      <c r="A9605" s="131"/>
    </row>
    <row r="9606" spans="1:1" x14ac:dyDescent="0.25">
      <c r="A9606" s="131"/>
    </row>
    <row r="9607" spans="1:1" x14ac:dyDescent="0.25">
      <c r="A9607" s="131"/>
    </row>
    <row r="9608" spans="1:1" x14ac:dyDescent="0.25">
      <c r="A9608" s="131"/>
    </row>
    <row r="9609" spans="1:1" x14ac:dyDescent="0.25">
      <c r="A9609" s="131"/>
    </row>
    <row r="9610" spans="1:1" x14ac:dyDescent="0.25">
      <c r="A9610" s="131"/>
    </row>
    <row r="9611" spans="1:1" x14ac:dyDescent="0.25">
      <c r="A9611" s="131"/>
    </row>
    <row r="9612" spans="1:1" x14ac:dyDescent="0.25">
      <c r="A9612" s="131"/>
    </row>
    <row r="9613" spans="1:1" x14ac:dyDescent="0.25">
      <c r="A9613" s="131"/>
    </row>
    <row r="9614" spans="1:1" x14ac:dyDescent="0.25">
      <c r="A9614" s="131"/>
    </row>
    <row r="9615" spans="1:1" x14ac:dyDescent="0.25">
      <c r="A9615" s="131"/>
    </row>
    <row r="9616" spans="1:1" x14ac:dyDescent="0.25">
      <c r="A9616" s="131"/>
    </row>
    <row r="9617" spans="1:1" x14ac:dyDescent="0.25">
      <c r="A9617" s="131"/>
    </row>
    <row r="9618" spans="1:1" x14ac:dyDescent="0.25">
      <c r="A9618" s="131"/>
    </row>
    <row r="9619" spans="1:1" x14ac:dyDescent="0.25">
      <c r="A9619" s="131"/>
    </row>
    <row r="9620" spans="1:1" x14ac:dyDescent="0.25">
      <c r="A9620" s="131"/>
    </row>
    <row r="9621" spans="1:1" x14ac:dyDescent="0.25">
      <c r="A9621" s="131"/>
    </row>
    <row r="9622" spans="1:1" x14ac:dyDescent="0.25">
      <c r="A9622" s="131"/>
    </row>
    <row r="9623" spans="1:1" x14ac:dyDescent="0.25">
      <c r="A9623" s="131"/>
    </row>
    <row r="9624" spans="1:1" x14ac:dyDescent="0.25">
      <c r="A9624" s="131"/>
    </row>
    <row r="9625" spans="1:1" x14ac:dyDescent="0.25">
      <c r="A9625" s="131"/>
    </row>
    <row r="9626" spans="1:1" x14ac:dyDescent="0.25">
      <c r="A9626" s="131"/>
    </row>
    <row r="9627" spans="1:1" x14ac:dyDescent="0.25">
      <c r="A9627" s="131"/>
    </row>
    <row r="9628" spans="1:1" x14ac:dyDescent="0.25">
      <c r="A9628" s="131"/>
    </row>
    <row r="9629" spans="1:1" x14ac:dyDescent="0.25">
      <c r="A9629" s="131"/>
    </row>
    <row r="9630" spans="1:1" x14ac:dyDescent="0.25">
      <c r="A9630" s="131"/>
    </row>
    <row r="9631" spans="1:1" x14ac:dyDescent="0.25">
      <c r="A9631" s="131"/>
    </row>
    <row r="9632" spans="1:1" x14ac:dyDescent="0.25">
      <c r="A9632" s="131"/>
    </row>
    <row r="9633" spans="1:1" x14ac:dyDescent="0.25">
      <c r="A9633" s="131"/>
    </row>
    <row r="9634" spans="1:1" x14ac:dyDescent="0.25">
      <c r="A9634" s="131"/>
    </row>
    <row r="9635" spans="1:1" x14ac:dyDescent="0.25">
      <c r="A9635" s="131"/>
    </row>
    <row r="9636" spans="1:1" x14ac:dyDescent="0.25">
      <c r="A9636" s="131"/>
    </row>
    <row r="9637" spans="1:1" x14ac:dyDescent="0.25">
      <c r="A9637" s="131"/>
    </row>
    <row r="9638" spans="1:1" x14ac:dyDescent="0.25">
      <c r="A9638" s="131"/>
    </row>
    <row r="9639" spans="1:1" x14ac:dyDescent="0.25">
      <c r="A9639" s="131"/>
    </row>
    <row r="9640" spans="1:1" x14ac:dyDescent="0.25">
      <c r="A9640" s="131"/>
    </row>
    <row r="9641" spans="1:1" x14ac:dyDescent="0.25">
      <c r="A9641" s="131"/>
    </row>
    <row r="9642" spans="1:1" x14ac:dyDescent="0.25">
      <c r="A9642" s="131"/>
    </row>
    <row r="9643" spans="1:1" x14ac:dyDescent="0.25">
      <c r="A9643" s="131"/>
    </row>
    <row r="9644" spans="1:1" x14ac:dyDescent="0.25">
      <c r="A9644" s="131"/>
    </row>
    <row r="9645" spans="1:1" x14ac:dyDescent="0.25">
      <c r="A9645" s="131"/>
    </row>
    <row r="9646" spans="1:1" x14ac:dyDescent="0.25">
      <c r="A9646" s="131"/>
    </row>
    <row r="9647" spans="1:1" x14ac:dyDescent="0.25">
      <c r="A9647" s="131"/>
    </row>
    <row r="9648" spans="1:1" x14ac:dyDescent="0.25">
      <c r="A9648" s="131"/>
    </row>
    <row r="9649" spans="1:1" x14ac:dyDescent="0.25">
      <c r="A9649" s="131"/>
    </row>
    <row r="9650" spans="1:1" x14ac:dyDescent="0.25">
      <c r="A9650" s="131"/>
    </row>
    <row r="9651" spans="1:1" x14ac:dyDescent="0.25">
      <c r="A9651" s="131"/>
    </row>
    <row r="9652" spans="1:1" x14ac:dyDescent="0.25">
      <c r="A9652" s="131"/>
    </row>
    <row r="9653" spans="1:1" x14ac:dyDescent="0.25">
      <c r="A9653" s="131"/>
    </row>
    <row r="9654" spans="1:1" x14ac:dyDescent="0.25">
      <c r="A9654" s="131"/>
    </row>
    <row r="9655" spans="1:1" x14ac:dyDescent="0.25">
      <c r="A9655" s="131"/>
    </row>
    <row r="9656" spans="1:1" x14ac:dyDescent="0.25">
      <c r="A9656" s="131"/>
    </row>
    <row r="9657" spans="1:1" x14ac:dyDescent="0.25">
      <c r="A9657" s="131"/>
    </row>
    <row r="9658" spans="1:1" x14ac:dyDescent="0.25">
      <c r="A9658" s="131"/>
    </row>
    <row r="9659" spans="1:1" x14ac:dyDescent="0.25">
      <c r="A9659" s="131"/>
    </row>
    <row r="9660" spans="1:1" x14ac:dyDescent="0.25">
      <c r="A9660" s="131"/>
    </row>
    <row r="9661" spans="1:1" x14ac:dyDescent="0.25">
      <c r="A9661" s="131"/>
    </row>
    <row r="9662" spans="1:1" x14ac:dyDescent="0.25">
      <c r="A9662" s="131"/>
    </row>
    <row r="9663" spans="1:1" x14ac:dyDescent="0.25">
      <c r="A9663" s="131"/>
    </row>
    <row r="9664" spans="1:1" x14ac:dyDescent="0.25">
      <c r="A9664" s="131"/>
    </row>
    <row r="9665" spans="1:1" x14ac:dyDescent="0.25">
      <c r="A9665" s="131"/>
    </row>
    <row r="9666" spans="1:1" x14ac:dyDescent="0.25">
      <c r="A9666" s="131"/>
    </row>
    <row r="9667" spans="1:1" x14ac:dyDescent="0.25">
      <c r="A9667" s="131"/>
    </row>
    <row r="9668" spans="1:1" x14ac:dyDescent="0.25">
      <c r="A9668" s="131"/>
    </row>
    <row r="9669" spans="1:1" x14ac:dyDescent="0.25">
      <c r="A9669" s="131"/>
    </row>
    <row r="9670" spans="1:1" x14ac:dyDescent="0.25">
      <c r="A9670" s="131"/>
    </row>
    <row r="9671" spans="1:1" x14ac:dyDescent="0.25">
      <c r="A9671" s="131"/>
    </row>
    <row r="9672" spans="1:1" x14ac:dyDescent="0.25">
      <c r="A9672" s="131"/>
    </row>
    <row r="9673" spans="1:1" x14ac:dyDescent="0.25">
      <c r="A9673" s="131"/>
    </row>
    <row r="9674" spans="1:1" x14ac:dyDescent="0.25">
      <c r="A9674" s="131"/>
    </row>
    <row r="9675" spans="1:1" x14ac:dyDescent="0.25">
      <c r="A9675" s="131"/>
    </row>
    <row r="9676" spans="1:1" x14ac:dyDescent="0.25">
      <c r="A9676" s="131"/>
    </row>
    <row r="9677" spans="1:1" x14ac:dyDescent="0.25">
      <c r="A9677" s="131"/>
    </row>
    <row r="9678" spans="1:1" x14ac:dyDescent="0.25">
      <c r="A9678" s="131"/>
    </row>
    <row r="9679" spans="1:1" x14ac:dyDescent="0.25">
      <c r="A9679" s="131"/>
    </row>
    <row r="9680" spans="1:1" x14ac:dyDescent="0.25">
      <c r="A9680" s="131"/>
    </row>
    <row r="9681" spans="1:1" x14ac:dyDescent="0.25">
      <c r="A9681" s="131"/>
    </row>
    <row r="9682" spans="1:1" x14ac:dyDescent="0.25">
      <c r="A9682" s="131"/>
    </row>
    <row r="9683" spans="1:1" x14ac:dyDescent="0.25">
      <c r="A9683" s="131"/>
    </row>
    <row r="9684" spans="1:1" x14ac:dyDescent="0.25">
      <c r="A9684" s="131"/>
    </row>
    <row r="9685" spans="1:1" x14ac:dyDescent="0.25">
      <c r="A9685" s="131"/>
    </row>
    <row r="9686" spans="1:1" x14ac:dyDescent="0.25">
      <c r="A9686" s="131"/>
    </row>
    <row r="9687" spans="1:1" x14ac:dyDescent="0.25">
      <c r="A9687" s="131"/>
    </row>
    <row r="9688" spans="1:1" x14ac:dyDescent="0.25">
      <c r="A9688" s="131"/>
    </row>
    <row r="9689" spans="1:1" x14ac:dyDescent="0.25">
      <c r="A9689" s="131"/>
    </row>
    <row r="9690" spans="1:1" x14ac:dyDescent="0.25">
      <c r="A9690" s="131"/>
    </row>
    <row r="9691" spans="1:1" x14ac:dyDescent="0.25">
      <c r="A9691" s="131"/>
    </row>
    <row r="9692" spans="1:1" x14ac:dyDescent="0.25">
      <c r="A9692" s="131"/>
    </row>
    <row r="9693" spans="1:1" x14ac:dyDescent="0.25">
      <c r="A9693" s="131"/>
    </row>
    <row r="9694" spans="1:1" x14ac:dyDescent="0.25">
      <c r="A9694" s="131"/>
    </row>
    <row r="9695" spans="1:1" x14ac:dyDescent="0.25">
      <c r="A9695" s="131"/>
    </row>
    <row r="9696" spans="1:1" x14ac:dyDescent="0.25">
      <c r="A9696" s="131"/>
    </row>
    <row r="9697" spans="1:1" x14ac:dyDescent="0.25">
      <c r="A9697" s="131"/>
    </row>
    <row r="9698" spans="1:1" x14ac:dyDescent="0.25">
      <c r="A9698" s="131"/>
    </row>
    <row r="9699" spans="1:1" x14ac:dyDescent="0.25">
      <c r="A9699" s="131"/>
    </row>
    <row r="9700" spans="1:1" x14ac:dyDescent="0.25">
      <c r="A9700" s="131"/>
    </row>
    <row r="9701" spans="1:1" x14ac:dyDescent="0.25">
      <c r="A9701" s="131"/>
    </row>
    <row r="9702" spans="1:1" x14ac:dyDescent="0.25">
      <c r="A9702" s="131"/>
    </row>
    <row r="9703" spans="1:1" x14ac:dyDescent="0.25">
      <c r="A9703" s="131"/>
    </row>
    <row r="9704" spans="1:1" x14ac:dyDescent="0.25">
      <c r="A9704" s="131"/>
    </row>
    <row r="9705" spans="1:1" x14ac:dyDescent="0.25">
      <c r="A9705" s="131"/>
    </row>
    <row r="9706" spans="1:1" x14ac:dyDescent="0.25">
      <c r="A9706" s="131"/>
    </row>
    <row r="9707" spans="1:1" x14ac:dyDescent="0.25">
      <c r="A9707" s="131"/>
    </row>
    <row r="9708" spans="1:1" x14ac:dyDescent="0.25">
      <c r="A9708" s="131"/>
    </row>
    <row r="9709" spans="1:1" x14ac:dyDescent="0.25">
      <c r="A9709" s="131"/>
    </row>
    <row r="9710" spans="1:1" x14ac:dyDescent="0.25">
      <c r="A9710" s="131"/>
    </row>
    <row r="9711" spans="1:1" x14ac:dyDescent="0.25">
      <c r="A9711" s="131"/>
    </row>
    <row r="9712" spans="1:1" x14ac:dyDescent="0.25">
      <c r="A9712" s="131"/>
    </row>
    <row r="9713" spans="1:1" x14ac:dyDescent="0.25">
      <c r="A9713" s="131"/>
    </row>
    <row r="9714" spans="1:1" x14ac:dyDescent="0.25">
      <c r="A9714" s="131"/>
    </row>
    <row r="9715" spans="1:1" x14ac:dyDescent="0.25">
      <c r="A9715" s="131"/>
    </row>
    <row r="9716" spans="1:1" x14ac:dyDescent="0.25">
      <c r="A9716" s="131"/>
    </row>
    <row r="9717" spans="1:1" x14ac:dyDescent="0.25">
      <c r="A9717" s="131"/>
    </row>
    <row r="9718" spans="1:1" x14ac:dyDescent="0.25">
      <c r="A9718" s="131"/>
    </row>
    <row r="9719" spans="1:1" x14ac:dyDescent="0.25">
      <c r="A9719" s="131"/>
    </row>
    <row r="9720" spans="1:1" x14ac:dyDescent="0.25">
      <c r="A9720" s="131"/>
    </row>
    <row r="9721" spans="1:1" x14ac:dyDescent="0.25">
      <c r="A9721" s="131"/>
    </row>
    <row r="9722" spans="1:1" x14ac:dyDescent="0.25">
      <c r="A9722" s="131"/>
    </row>
    <row r="9723" spans="1:1" x14ac:dyDescent="0.25">
      <c r="A9723" s="131"/>
    </row>
    <row r="9724" spans="1:1" x14ac:dyDescent="0.25">
      <c r="A9724" s="131"/>
    </row>
    <row r="9725" spans="1:1" x14ac:dyDescent="0.25">
      <c r="A9725" s="131"/>
    </row>
    <row r="9726" spans="1:1" x14ac:dyDescent="0.25">
      <c r="A9726" s="131"/>
    </row>
    <row r="9727" spans="1:1" x14ac:dyDescent="0.25">
      <c r="A9727" s="131"/>
    </row>
    <row r="9728" spans="1:1" x14ac:dyDescent="0.25">
      <c r="A9728" s="131"/>
    </row>
    <row r="9729" spans="1:1" x14ac:dyDescent="0.25">
      <c r="A9729" s="131"/>
    </row>
    <row r="9730" spans="1:1" x14ac:dyDescent="0.25">
      <c r="A9730" s="131"/>
    </row>
    <row r="9731" spans="1:1" x14ac:dyDescent="0.25">
      <c r="A9731" s="131"/>
    </row>
    <row r="9732" spans="1:1" x14ac:dyDescent="0.25">
      <c r="A9732" s="131"/>
    </row>
    <row r="9733" spans="1:1" x14ac:dyDescent="0.25">
      <c r="A9733" s="131"/>
    </row>
    <row r="9734" spans="1:1" x14ac:dyDescent="0.25">
      <c r="A9734" s="131"/>
    </row>
    <row r="9735" spans="1:1" x14ac:dyDescent="0.25">
      <c r="A9735" s="131"/>
    </row>
    <row r="9736" spans="1:1" x14ac:dyDescent="0.25">
      <c r="A9736" s="131"/>
    </row>
    <row r="9737" spans="1:1" x14ac:dyDescent="0.25">
      <c r="A9737" s="131"/>
    </row>
    <row r="9738" spans="1:1" x14ac:dyDescent="0.25">
      <c r="A9738" s="131"/>
    </row>
    <row r="9739" spans="1:1" x14ac:dyDescent="0.25">
      <c r="A9739" s="131"/>
    </row>
    <row r="9740" spans="1:1" x14ac:dyDescent="0.25">
      <c r="A9740" s="131"/>
    </row>
    <row r="9741" spans="1:1" x14ac:dyDescent="0.25">
      <c r="A9741" s="131"/>
    </row>
    <row r="9742" spans="1:1" x14ac:dyDescent="0.25">
      <c r="A9742" s="131"/>
    </row>
    <row r="9743" spans="1:1" x14ac:dyDescent="0.25">
      <c r="A9743" s="131"/>
    </row>
    <row r="9744" spans="1:1" x14ac:dyDescent="0.25">
      <c r="A9744" s="131"/>
    </row>
    <row r="9745" spans="1:1" x14ac:dyDescent="0.25">
      <c r="A9745" s="131"/>
    </row>
    <row r="9746" spans="1:1" x14ac:dyDescent="0.25">
      <c r="A9746" s="131"/>
    </row>
    <row r="9747" spans="1:1" x14ac:dyDescent="0.25">
      <c r="A9747" s="131"/>
    </row>
    <row r="9748" spans="1:1" x14ac:dyDescent="0.25">
      <c r="A9748" s="131"/>
    </row>
    <row r="9749" spans="1:1" x14ac:dyDescent="0.25">
      <c r="A9749" s="131"/>
    </row>
    <row r="9750" spans="1:1" x14ac:dyDescent="0.25">
      <c r="A9750" s="131"/>
    </row>
    <row r="9751" spans="1:1" x14ac:dyDescent="0.25">
      <c r="A9751" s="131"/>
    </row>
    <row r="9752" spans="1:1" x14ac:dyDescent="0.25">
      <c r="A9752" s="131"/>
    </row>
    <row r="9753" spans="1:1" x14ac:dyDescent="0.25">
      <c r="A9753" s="131"/>
    </row>
    <row r="9754" spans="1:1" x14ac:dyDescent="0.25">
      <c r="A9754" s="131"/>
    </row>
    <row r="9755" spans="1:1" x14ac:dyDescent="0.25">
      <c r="A9755" s="131"/>
    </row>
    <row r="9756" spans="1:1" x14ac:dyDescent="0.25">
      <c r="A9756" s="131"/>
    </row>
    <row r="9757" spans="1:1" x14ac:dyDescent="0.25">
      <c r="A9757" s="131"/>
    </row>
    <row r="9758" spans="1:1" x14ac:dyDescent="0.25">
      <c r="A9758" s="131"/>
    </row>
    <row r="9759" spans="1:1" x14ac:dyDescent="0.25">
      <c r="A9759" s="131"/>
    </row>
    <row r="9760" spans="1:1" x14ac:dyDescent="0.25">
      <c r="A9760" s="131"/>
    </row>
    <row r="9761" spans="1:1" x14ac:dyDescent="0.25">
      <c r="A9761" s="131"/>
    </row>
    <row r="9762" spans="1:1" x14ac:dyDescent="0.25">
      <c r="A9762" s="131"/>
    </row>
    <row r="9763" spans="1:1" x14ac:dyDescent="0.25">
      <c r="A9763" s="131"/>
    </row>
    <row r="9764" spans="1:1" x14ac:dyDescent="0.25">
      <c r="A9764" s="131"/>
    </row>
    <row r="9765" spans="1:1" x14ac:dyDescent="0.25">
      <c r="A9765" s="131"/>
    </row>
    <row r="9766" spans="1:1" x14ac:dyDescent="0.25">
      <c r="A9766" s="131"/>
    </row>
    <row r="9767" spans="1:1" x14ac:dyDescent="0.25">
      <c r="A9767" s="131"/>
    </row>
    <row r="9768" spans="1:1" x14ac:dyDescent="0.25">
      <c r="A9768" s="131"/>
    </row>
    <row r="9769" spans="1:1" x14ac:dyDescent="0.25">
      <c r="A9769" s="131"/>
    </row>
    <row r="9770" spans="1:1" x14ac:dyDescent="0.25">
      <c r="A9770" s="131"/>
    </row>
    <row r="9771" spans="1:1" x14ac:dyDescent="0.25">
      <c r="A9771" s="131"/>
    </row>
    <row r="9772" spans="1:1" x14ac:dyDescent="0.25">
      <c r="A9772" s="131"/>
    </row>
    <row r="9773" spans="1:1" x14ac:dyDescent="0.25">
      <c r="A9773" s="131"/>
    </row>
    <row r="9774" spans="1:1" x14ac:dyDescent="0.25">
      <c r="A9774" s="131"/>
    </row>
    <row r="9775" spans="1:1" x14ac:dyDescent="0.25">
      <c r="A9775" s="131"/>
    </row>
    <row r="9776" spans="1:1" x14ac:dyDescent="0.25">
      <c r="A9776" s="131"/>
    </row>
    <row r="9777" spans="1:1" x14ac:dyDescent="0.25">
      <c r="A9777" s="131"/>
    </row>
    <row r="9778" spans="1:1" x14ac:dyDescent="0.25">
      <c r="A9778" s="131"/>
    </row>
    <row r="9779" spans="1:1" x14ac:dyDescent="0.25">
      <c r="A9779" s="131"/>
    </row>
    <row r="9780" spans="1:1" x14ac:dyDescent="0.25">
      <c r="A9780" s="131"/>
    </row>
    <row r="9781" spans="1:1" x14ac:dyDescent="0.25">
      <c r="A9781" s="131"/>
    </row>
    <row r="9782" spans="1:1" x14ac:dyDescent="0.25">
      <c r="A9782" s="131"/>
    </row>
    <row r="9783" spans="1:1" x14ac:dyDescent="0.25">
      <c r="A9783" s="131"/>
    </row>
    <row r="9784" spans="1:1" x14ac:dyDescent="0.25">
      <c r="A9784" s="131"/>
    </row>
    <row r="9785" spans="1:1" x14ac:dyDescent="0.25">
      <c r="A9785" s="131"/>
    </row>
    <row r="9786" spans="1:1" x14ac:dyDescent="0.25">
      <c r="A9786" s="131"/>
    </row>
    <row r="9787" spans="1:1" x14ac:dyDescent="0.25">
      <c r="A9787" s="131"/>
    </row>
    <row r="9788" spans="1:1" x14ac:dyDescent="0.25">
      <c r="A9788" s="131"/>
    </row>
    <row r="9789" spans="1:1" x14ac:dyDescent="0.25">
      <c r="A9789" s="131"/>
    </row>
    <row r="9790" spans="1:1" x14ac:dyDescent="0.25">
      <c r="A9790" s="131"/>
    </row>
    <row r="9791" spans="1:1" x14ac:dyDescent="0.25">
      <c r="A9791" s="131"/>
    </row>
    <row r="9792" spans="1:1" x14ac:dyDescent="0.25">
      <c r="A9792" s="131"/>
    </row>
    <row r="9793" spans="1:1" x14ac:dyDescent="0.25">
      <c r="A9793" s="131"/>
    </row>
    <row r="9794" spans="1:1" x14ac:dyDescent="0.25">
      <c r="A9794" s="131"/>
    </row>
    <row r="9795" spans="1:1" x14ac:dyDescent="0.25">
      <c r="A9795" s="131"/>
    </row>
    <row r="9796" spans="1:1" x14ac:dyDescent="0.25">
      <c r="A9796" s="131"/>
    </row>
    <row r="9797" spans="1:1" x14ac:dyDescent="0.25">
      <c r="A9797" s="131"/>
    </row>
    <row r="9798" spans="1:1" x14ac:dyDescent="0.25">
      <c r="A9798" s="131"/>
    </row>
    <row r="9799" spans="1:1" x14ac:dyDescent="0.25">
      <c r="A9799" s="131"/>
    </row>
    <row r="9800" spans="1:1" x14ac:dyDescent="0.25">
      <c r="A9800" s="131"/>
    </row>
    <row r="9801" spans="1:1" x14ac:dyDescent="0.25">
      <c r="A9801" s="131"/>
    </row>
    <row r="9802" spans="1:1" x14ac:dyDescent="0.25">
      <c r="A9802" s="131"/>
    </row>
    <row r="9803" spans="1:1" x14ac:dyDescent="0.25">
      <c r="A9803" s="131"/>
    </row>
    <row r="9804" spans="1:1" x14ac:dyDescent="0.25">
      <c r="A9804" s="131"/>
    </row>
    <row r="9805" spans="1:1" x14ac:dyDescent="0.25">
      <c r="A9805" s="131"/>
    </row>
    <row r="9806" spans="1:1" x14ac:dyDescent="0.25">
      <c r="A9806" s="131"/>
    </row>
    <row r="9807" spans="1:1" x14ac:dyDescent="0.25">
      <c r="A9807" s="131"/>
    </row>
    <row r="9808" spans="1:1" x14ac:dyDescent="0.25">
      <c r="A9808" s="131"/>
    </row>
    <row r="9809" spans="1:1" x14ac:dyDescent="0.25">
      <c r="A9809" s="131"/>
    </row>
    <row r="9810" spans="1:1" x14ac:dyDescent="0.25">
      <c r="A9810" s="131"/>
    </row>
    <row r="9811" spans="1:1" x14ac:dyDescent="0.25">
      <c r="A9811" s="131"/>
    </row>
    <row r="9812" spans="1:1" x14ac:dyDescent="0.25">
      <c r="A9812" s="131"/>
    </row>
    <row r="9813" spans="1:1" x14ac:dyDescent="0.25">
      <c r="A9813" s="131"/>
    </row>
    <row r="9814" spans="1:1" x14ac:dyDescent="0.25">
      <c r="A9814" s="131"/>
    </row>
    <row r="9815" spans="1:1" x14ac:dyDescent="0.25">
      <c r="A9815" s="131"/>
    </row>
    <row r="9816" spans="1:1" x14ac:dyDescent="0.25">
      <c r="A9816" s="131"/>
    </row>
    <row r="9817" spans="1:1" x14ac:dyDescent="0.25">
      <c r="A9817" s="131"/>
    </row>
    <row r="9818" spans="1:1" x14ac:dyDescent="0.25">
      <c r="A9818" s="131"/>
    </row>
    <row r="9819" spans="1:1" x14ac:dyDescent="0.25">
      <c r="A9819" s="131"/>
    </row>
    <row r="9820" spans="1:1" x14ac:dyDescent="0.25">
      <c r="A9820" s="131"/>
    </row>
    <row r="9821" spans="1:1" x14ac:dyDescent="0.25">
      <c r="A9821" s="131"/>
    </row>
    <row r="9822" spans="1:1" x14ac:dyDescent="0.25">
      <c r="A9822" s="131"/>
    </row>
    <row r="9823" spans="1:1" x14ac:dyDescent="0.25">
      <c r="A9823" s="131"/>
    </row>
    <row r="9824" spans="1:1" x14ac:dyDescent="0.25">
      <c r="A9824" s="131"/>
    </row>
    <row r="9825" spans="1:1" x14ac:dyDescent="0.25">
      <c r="A9825" s="131"/>
    </row>
    <row r="9826" spans="1:1" x14ac:dyDescent="0.25">
      <c r="A9826" s="131"/>
    </row>
    <row r="9827" spans="1:1" x14ac:dyDescent="0.25">
      <c r="A9827" s="131"/>
    </row>
    <row r="9828" spans="1:1" x14ac:dyDescent="0.25">
      <c r="A9828" s="131"/>
    </row>
    <row r="9829" spans="1:1" x14ac:dyDescent="0.25">
      <c r="A9829" s="131"/>
    </row>
    <row r="9830" spans="1:1" x14ac:dyDescent="0.25">
      <c r="A9830" s="131"/>
    </row>
    <row r="9831" spans="1:1" x14ac:dyDescent="0.25">
      <c r="A9831" s="131"/>
    </row>
    <row r="9832" spans="1:1" x14ac:dyDescent="0.25">
      <c r="A9832" s="131"/>
    </row>
    <row r="9833" spans="1:1" x14ac:dyDescent="0.25">
      <c r="A9833" s="131"/>
    </row>
    <row r="9834" spans="1:1" x14ac:dyDescent="0.25">
      <c r="A9834" s="131"/>
    </row>
    <row r="9835" spans="1:1" x14ac:dyDescent="0.25">
      <c r="A9835" s="131"/>
    </row>
    <row r="9836" spans="1:1" x14ac:dyDescent="0.25">
      <c r="A9836" s="131"/>
    </row>
    <row r="9837" spans="1:1" x14ac:dyDescent="0.25">
      <c r="A9837" s="131"/>
    </row>
    <row r="9838" spans="1:1" x14ac:dyDescent="0.25">
      <c r="A9838" s="131"/>
    </row>
    <row r="9839" spans="1:1" x14ac:dyDescent="0.25">
      <c r="A9839" s="131"/>
    </row>
    <row r="9840" spans="1:1" x14ac:dyDescent="0.25">
      <c r="A9840" s="131"/>
    </row>
    <row r="9841" spans="1:1" x14ac:dyDescent="0.25">
      <c r="A9841" s="131"/>
    </row>
    <row r="9842" spans="1:1" x14ac:dyDescent="0.25">
      <c r="A9842" s="131"/>
    </row>
    <row r="9843" spans="1:1" x14ac:dyDescent="0.25">
      <c r="A9843" s="131"/>
    </row>
    <row r="9844" spans="1:1" x14ac:dyDescent="0.25">
      <c r="A9844" s="131"/>
    </row>
    <row r="9845" spans="1:1" x14ac:dyDescent="0.25">
      <c r="A9845" s="131"/>
    </row>
    <row r="9846" spans="1:1" x14ac:dyDescent="0.25">
      <c r="A9846" s="131"/>
    </row>
    <row r="9847" spans="1:1" x14ac:dyDescent="0.25">
      <c r="A9847" s="131"/>
    </row>
    <row r="9848" spans="1:1" x14ac:dyDescent="0.25">
      <c r="A9848" s="131"/>
    </row>
    <row r="9849" spans="1:1" x14ac:dyDescent="0.25">
      <c r="A9849" s="131"/>
    </row>
    <row r="9850" spans="1:1" x14ac:dyDescent="0.25">
      <c r="A9850" s="131"/>
    </row>
    <row r="9851" spans="1:1" x14ac:dyDescent="0.25">
      <c r="A9851" s="131"/>
    </row>
    <row r="9852" spans="1:1" x14ac:dyDescent="0.25">
      <c r="A9852" s="131"/>
    </row>
    <row r="9853" spans="1:1" x14ac:dyDescent="0.25">
      <c r="A9853" s="131"/>
    </row>
    <row r="9854" spans="1:1" x14ac:dyDescent="0.25">
      <c r="A9854" s="131"/>
    </row>
    <row r="9855" spans="1:1" x14ac:dyDescent="0.25">
      <c r="A9855" s="131"/>
    </row>
    <row r="9856" spans="1:1" x14ac:dyDescent="0.25">
      <c r="A9856" s="131"/>
    </row>
    <row r="9857" spans="1:1" x14ac:dyDescent="0.25">
      <c r="A9857" s="131"/>
    </row>
    <row r="9858" spans="1:1" x14ac:dyDescent="0.25">
      <c r="A9858" s="131"/>
    </row>
    <row r="9859" spans="1:1" x14ac:dyDescent="0.25">
      <c r="A9859" s="131"/>
    </row>
    <row r="9860" spans="1:1" x14ac:dyDescent="0.25">
      <c r="A9860" s="131"/>
    </row>
    <row r="9861" spans="1:1" x14ac:dyDescent="0.25">
      <c r="A9861" s="131"/>
    </row>
    <row r="9862" spans="1:1" x14ac:dyDescent="0.25">
      <c r="A9862" s="131"/>
    </row>
    <row r="9863" spans="1:1" x14ac:dyDescent="0.25">
      <c r="A9863" s="131"/>
    </row>
    <row r="9864" spans="1:1" x14ac:dyDescent="0.25">
      <c r="A9864" s="131"/>
    </row>
    <row r="9865" spans="1:1" x14ac:dyDescent="0.25">
      <c r="A9865" s="131"/>
    </row>
    <row r="9866" spans="1:1" x14ac:dyDescent="0.25">
      <c r="A9866" s="131"/>
    </row>
    <row r="9867" spans="1:1" x14ac:dyDescent="0.25">
      <c r="A9867" s="131"/>
    </row>
    <row r="9868" spans="1:1" x14ac:dyDescent="0.25">
      <c r="A9868" s="131"/>
    </row>
    <row r="9869" spans="1:1" x14ac:dyDescent="0.25">
      <c r="A9869" s="131"/>
    </row>
    <row r="9870" spans="1:1" x14ac:dyDescent="0.25">
      <c r="A9870" s="131"/>
    </row>
    <row r="9871" spans="1:1" x14ac:dyDescent="0.25">
      <c r="A9871" s="131"/>
    </row>
    <row r="9872" spans="1:1" x14ac:dyDescent="0.25">
      <c r="A9872" s="131"/>
    </row>
    <row r="9873" spans="1:1" x14ac:dyDescent="0.25">
      <c r="A9873" s="131"/>
    </row>
    <row r="9874" spans="1:1" x14ac:dyDescent="0.25">
      <c r="A9874" s="131"/>
    </row>
    <row r="9875" spans="1:1" x14ac:dyDescent="0.25">
      <c r="A9875" s="131"/>
    </row>
    <row r="9876" spans="1:1" x14ac:dyDescent="0.25">
      <c r="A9876" s="131"/>
    </row>
    <row r="9877" spans="1:1" x14ac:dyDescent="0.25">
      <c r="A9877" s="131"/>
    </row>
    <row r="9878" spans="1:1" x14ac:dyDescent="0.25">
      <c r="A9878" s="131"/>
    </row>
    <row r="9879" spans="1:1" x14ac:dyDescent="0.25">
      <c r="A9879" s="131"/>
    </row>
    <row r="9880" spans="1:1" x14ac:dyDescent="0.25">
      <c r="A9880" s="131"/>
    </row>
    <row r="9881" spans="1:1" x14ac:dyDescent="0.25">
      <c r="A9881" s="131"/>
    </row>
    <row r="9882" spans="1:1" x14ac:dyDescent="0.25">
      <c r="A9882" s="131"/>
    </row>
    <row r="9883" spans="1:1" x14ac:dyDescent="0.25">
      <c r="A9883" s="131"/>
    </row>
    <row r="9884" spans="1:1" x14ac:dyDescent="0.25">
      <c r="A9884" s="131"/>
    </row>
    <row r="9885" spans="1:1" x14ac:dyDescent="0.25">
      <c r="A9885" s="131"/>
    </row>
    <row r="9886" spans="1:1" x14ac:dyDescent="0.25">
      <c r="A9886" s="131"/>
    </row>
    <row r="9887" spans="1:1" x14ac:dyDescent="0.25">
      <c r="A9887" s="131"/>
    </row>
    <row r="9888" spans="1:1" x14ac:dyDescent="0.25">
      <c r="A9888" s="131"/>
    </row>
    <row r="9889" spans="1:1" x14ac:dyDescent="0.25">
      <c r="A9889" s="131"/>
    </row>
    <row r="9890" spans="1:1" x14ac:dyDescent="0.25">
      <c r="A9890" s="131"/>
    </row>
    <row r="9891" spans="1:1" x14ac:dyDescent="0.25">
      <c r="A9891" s="131"/>
    </row>
    <row r="9892" spans="1:1" x14ac:dyDescent="0.25">
      <c r="A9892" s="131"/>
    </row>
    <row r="9893" spans="1:1" x14ac:dyDescent="0.25">
      <c r="A9893" s="131"/>
    </row>
    <row r="9894" spans="1:1" x14ac:dyDescent="0.25">
      <c r="A9894" s="131"/>
    </row>
    <row r="9895" spans="1:1" x14ac:dyDescent="0.25">
      <c r="A9895" s="131"/>
    </row>
    <row r="9896" spans="1:1" x14ac:dyDescent="0.25">
      <c r="A9896" s="131"/>
    </row>
    <row r="9897" spans="1:1" x14ac:dyDescent="0.25">
      <c r="A9897" s="131"/>
    </row>
    <row r="9898" spans="1:1" x14ac:dyDescent="0.25">
      <c r="A9898" s="131"/>
    </row>
    <row r="9899" spans="1:1" x14ac:dyDescent="0.25">
      <c r="A9899" s="131"/>
    </row>
    <row r="9900" spans="1:1" x14ac:dyDescent="0.25">
      <c r="A9900" s="131"/>
    </row>
    <row r="9901" spans="1:1" x14ac:dyDescent="0.25">
      <c r="A9901" s="131"/>
    </row>
    <row r="9902" spans="1:1" x14ac:dyDescent="0.25">
      <c r="A9902" s="131"/>
    </row>
    <row r="9903" spans="1:1" x14ac:dyDescent="0.25">
      <c r="A9903" s="131"/>
    </row>
    <row r="9904" spans="1:1" x14ac:dyDescent="0.25">
      <c r="A9904" s="131"/>
    </row>
    <row r="9905" spans="1:1" x14ac:dyDescent="0.25">
      <c r="A9905" s="131"/>
    </row>
    <row r="9906" spans="1:1" x14ac:dyDescent="0.25">
      <c r="A9906" s="131"/>
    </row>
    <row r="9907" spans="1:1" x14ac:dyDescent="0.25">
      <c r="A9907" s="131"/>
    </row>
    <row r="9908" spans="1:1" x14ac:dyDescent="0.25">
      <c r="A9908" s="131"/>
    </row>
    <row r="9909" spans="1:1" x14ac:dyDescent="0.25">
      <c r="A9909" s="131"/>
    </row>
    <row r="9910" spans="1:1" x14ac:dyDescent="0.25">
      <c r="A9910" s="131"/>
    </row>
    <row r="9911" spans="1:1" x14ac:dyDescent="0.25">
      <c r="A9911" s="131"/>
    </row>
    <row r="9912" spans="1:1" x14ac:dyDescent="0.25">
      <c r="A9912" s="131"/>
    </row>
    <row r="9913" spans="1:1" x14ac:dyDescent="0.25">
      <c r="A9913" s="131"/>
    </row>
    <row r="9914" spans="1:1" x14ac:dyDescent="0.25">
      <c r="A9914" s="131"/>
    </row>
    <row r="9915" spans="1:1" x14ac:dyDescent="0.25">
      <c r="A9915" s="131"/>
    </row>
    <row r="9916" spans="1:1" x14ac:dyDescent="0.25">
      <c r="A9916" s="131"/>
    </row>
    <row r="9917" spans="1:1" x14ac:dyDescent="0.25">
      <c r="A9917" s="131"/>
    </row>
    <row r="9918" spans="1:1" x14ac:dyDescent="0.25">
      <c r="A9918" s="131"/>
    </row>
    <row r="9919" spans="1:1" x14ac:dyDescent="0.25">
      <c r="A9919" s="131"/>
    </row>
    <row r="9920" spans="1:1" x14ac:dyDescent="0.25">
      <c r="A9920" s="131"/>
    </row>
    <row r="9921" spans="1:1" x14ac:dyDescent="0.25">
      <c r="A9921" s="131"/>
    </row>
    <row r="9922" spans="1:1" x14ac:dyDescent="0.25">
      <c r="A9922" s="131"/>
    </row>
    <row r="9923" spans="1:1" x14ac:dyDescent="0.25">
      <c r="A9923" s="131"/>
    </row>
    <row r="9924" spans="1:1" x14ac:dyDescent="0.25">
      <c r="A9924" s="131"/>
    </row>
    <row r="9925" spans="1:1" x14ac:dyDescent="0.25">
      <c r="A9925" s="131"/>
    </row>
    <row r="9926" spans="1:1" x14ac:dyDescent="0.25">
      <c r="A9926" s="131"/>
    </row>
    <row r="9927" spans="1:1" x14ac:dyDescent="0.25">
      <c r="A9927" s="131"/>
    </row>
    <row r="9928" spans="1:1" x14ac:dyDescent="0.25">
      <c r="A9928" s="131"/>
    </row>
    <row r="9929" spans="1:1" x14ac:dyDescent="0.25">
      <c r="A9929" s="131"/>
    </row>
    <row r="9930" spans="1:1" x14ac:dyDescent="0.25">
      <c r="A9930" s="131"/>
    </row>
    <row r="9931" spans="1:1" x14ac:dyDescent="0.25">
      <c r="A9931" s="131"/>
    </row>
    <row r="9932" spans="1:1" x14ac:dyDescent="0.25">
      <c r="A9932" s="131"/>
    </row>
    <row r="9933" spans="1:1" x14ac:dyDescent="0.25">
      <c r="A9933" s="131"/>
    </row>
    <row r="9934" spans="1:1" x14ac:dyDescent="0.25">
      <c r="A9934" s="131"/>
    </row>
    <row r="9935" spans="1:1" x14ac:dyDescent="0.25">
      <c r="A9935" s="131"/>
    </row>
    <row r="9936" spans="1:1" x14ac:dyDescent="0.25">
      <c r="A9936" s="131"/>
    </row>
    <row r="9937" spans="1:1" x14ac:dyDescent="0.25">
      <c r="A9937" s="131"/>
    </row>
    <row r="9938" spans="1:1" x14ac:dyDescent="0.25">
      <c r="A9938" s="131"/>
    </row>
    <row r="9939" spans="1:1" x14ac:dyDescent="0.25">
      <c r="A9939" s="131"/>
    </row>
    <row r="9940" spans="1:1" x14ac:dyDescent="0.25">
      <c r="A9940" s="131"/>
    </row>
    <row r="9941" spans="1:1" x14ac:dyDescent="0.25">
      <c r="A9941" s="131"/>
    </row>
    <row r="9942" spans="1:1" x14ac:dyDescent="0.25">
      <c r="A9942" s="131"/>
    </row>
    <row r="9943" spans="1:1" x14ac:dyDescent="0.25">
      <c r="A9943" s="131"/>
    </row>
    <row r="9944" spans="1:1" x14ac:dyDescent="0.25">
      <c r="A9944" s="131"/>
    </row>
    <row r="9945" spans="1:1" x14ac:dyDescent="0.25">
      <c r="A9945" s="131"/>
    </row>
    <row r="9946" spans="1:1" x14ac:dyDescent="0.25">
      <c r="A9946" s="131"/>
    </row>
    <row r="9947" spans="1:1" x14ac:dyDescent="0.25">
      <c r="A9947" s="131"/>
    </row>
    <row r="9948" spans="1:1" x14ac:dyDescent="0.25">
      <c r="A9948" s="131"/>
    </row>
    <row r="9949" spans="1:1" x14ac:dyDescent="0.25">
      <c r="A9949" s="131"/>
    </row>
    <row r="9950" spans="1:1" x14ac:dyDescent="0.25">
      <c r="A9950" s="131"/>
    </row>
    <row r="9951" spans="1:1" x14ac:dyDescent="0.25">
      <c r="A9951" s="131"/>
    </row>
    <row r="9952" spans="1:1" x14ac:dyDescent="0.25">
      <c r="A9952" s="131"/>
    </row>
    <row r="9953" spans="1:1" x14ac:dyDescent="0.25">
      <c r="A9953" s="131"/>
    </row>
    <row r="9954" spans="1:1" x14ac:dyDescent="0.25">
      <c r="A9954" s="131"/>
    </row>
    <row r="9955" spans="1:1" x14ac:dyDescent="0.25">
      <c r="A9955" s="131"/>
    </row>
    <row r="9956" spans="1:1" x14ac:dyDescent="0.25">
      <c r="A9956" s="131"/>
    </row>
    <row r="9957" spans="1:1" x14ac:dyDescent="0.25">
      <c r="A9957" s="131"/>
    </row>
    <row r="9958" spans="1:1" x14ac:dyDescent="0.25">
      <c r="A9958" s="131"/>
    </row>
    <row r="9959" spans="1:1" x14ac:dyDescent="0.25">
      <c r="A9959" s="131"/>
    </row>
    <row r="9960" spans="1:1" x14ac:dyDescent="0.25">
      <c r="A9960" s="131"/>
    </row>
    <row r="9961" spans="1:1" x14ac:dyDescent="0.25">
      <c r="A9961" s="131"/>
    </row>
    <row r="9962" spans="1:1" x14ac:dyDescent="0.25">
      <c r="A9962" s="131"/>
    </row>
    <row r="9963" spans="1:1" x14ac:dyDescent="0.25">
      <c r="A9963" s="131"/>
    </row>
    <row r="9964" spans="1:1" x14ac:dyDescent="0.25">
      <c r="A9964" s="131"/>
    </row>
    <row r="9965" spans="1:1" x14ac:dyDescent="0.25">
      <c r="A9965" s="131"/>
    </row>
    <row r="9966" spans="1:1" x14ac:dyDescent="0.25">
      <c r="A9966" s="131"/>
    </row>
    <row r="9967" spans="1:1" x14ac:dyDescent="0.25">
      <c r="A9967" s="131"/>
    </row>
    <row r="9968" spans="1:1" x14ac:dyDescent="0.25">
      <c r="A9968" s="131"/>
    </row>
    <row r="9969" spans="1:1" x14ac:dyDescent="0.25">
      <c r="A9969" s="131"/>
    </row>
    <row r="9970" spans="1:1" x14ac:dyDescent="0.25">
      <c r="A9970" s="131"/>
    </row>
    <row r="9971" spans="1:1" x14ac:dyDescent="0.25">
      <c r="A9971" s="131"/>
    </row>
    <row r="9972" spans="1:1" x14ac:dyDescent="0.25">
      <c r="A9972" s="131"/>
    </row>
    <row r="9973" spans="1:1" x14ac:dyDescent="0.25">
      <c r="A9973" s="131"/>
    </row>
    <row r="9974" spans="1:1" x14ac:dyDescent="0.25">
      <c r="A9974" s="131"/>
    </row>
    <row r="9975" spans="1:1" x14ac:dyDescent="0.25">
      <c r="A9975" s="131"/>
    </row>
    <row r="9976" spans="1:1" x14ac:dyDescent="0.25">
      <c r="A9976" s="131"/>
    </row>
    <row r="9977" spans="1:1" x14ac:dyDescent="0.25">
      <c r="A9977" s="131"/>
    </row>
    <row r="9978" spans="1:1" x14ac:dyDescent="0.25">
      <c r="A9978" s="131"/>
    </row>
    <row r="9979" spans="1:1" x14ac:dyDescent="0.25">
      <c r="A9979" s="131"/>
    </row>
    <row r="9980" spans="1:1" x14ac:dyDescent="0.25">
      <c r="A9980" s="131"/>
    </row>
    <row r="9981" spans="1:1" x14ac:dyDescent="0.25">
      <c r="A9981" s="131"/>
    </row>
    <row r="9982" spans="1:1" x14ac:dyDescent="0.25">
      <c r="A9982" s="131"/>
    </row>
    <row r="9983" spans="1:1" x14ac:dyDescent="0.25">
      <c r="A9983" s="131"/>
    </row>
    <row r="9984" spans="1:1" x14ac:dyDescent="0.25">
      <c r="A9984" s="131"/>
    </row>
    <row r="9985" spans="1:1" x14ac:dyDescent="0.25">
      <c r="A9985" s="131"/>
    </row>
    <row r="9986" spans="1:1" x14ac:dyDescent="0.25">
      <c r="A9986" s="131"/>
    </row>
    <row r="9987" spans="1:1" x14ac:dyDescent="0.25">
      <c r="A9987" s="131"/>
    </row>
    <row r="9988" spans="1:1" x14ac:dyDescent="0.25">
      <c r="A9988" s="131"/>
    </row>
    <row r="9989" spans="1:1" x14ac:dyDescent="0.25">
      <c r="A9989" s="131"/>
    </row>
    <row r="9990" spans="1:1" x14ac:dyDescent="0.25">
      <c r="A9990" s="131"/>
    </row>
    <row r="9991" spans="1:1" x14ac:dyDescent="0.25">
      <c r="A9991" s="131"/>
    </row>
    <row r="9992" spans="1:1" x14ac:dyDescent="0.25">
      <c r="A9992" s="131"/>
    </row>
    <row r="9993" spans="1:1" x14ac:dyDescent="0.25">
      <c r="A9993" s="131"/>
    </row>
    <row r="9994" spans="1:1" x14ac:dyDescent="0.25">
      <c r="A9994" s="131"/>
    </row>
    <row r="9995" spans="1:1" x14ac:dyDescent="0.25">
      <c r="A9995" s="131"/>
    </row>
    <row r="9996" spans="1:1" x14ac:dyDescent="0.25">
      <c r="A9996" s="131"/>
    </row>
    <row r="9997" spans="1:1" x14ac:dyDescent="0.25">
      <c r="A9997" s="131"/>
    </row>
    <row r="9998" spans="1:1" x14ac:dyDescent="0.25">
      <c r="A9998" s="131"/>
    </row>
    <row r="9999" spans="1:1" x14ac:dyDescent="0.25">
      <c r="A9999" s="131"/>
    </row>
    <row r="10000" spans="1:1" x14ac:dyDescent="0.25">
      <c r="A10000" s="131"/>
    </row>
    <row r="10001" spans="1:1" x14ac:dyDescent="0.25">
      <c r="A10001" s="131"/>
    </row>
    <row r="10002" spans="1:1" x14ac:dyDescent="0.25">
      <c r="A10002" s="131"/>
    </row>
    <row r="10003" spans="1:1" x14ac:dyDescent="0.25">
      <c r="A10003" s="131"/>
    </row>
    <row r="10004" spans="1:1" x14ac:dyDescent="0.25">
      <c r="A10004" s="131"/>
    </row>
    <row r="10005" spans="1:1" x14ac:dyDescent="0.25">
      <c r="A10005" s="131"/>
    </row>
    <row r="10006" spans="1:1" x14ac:dyDescent="0.25">
      <c r="A10006" s="131"/>
    </row>
    <row r="10007" spans="1:1" x14ac:dyDescent="0.25">
      <c r="A10007" s="131"/>
    </row>
    <row r="10008" spans="1:1" x14ac:dyDescent="0.25">
      <c r="A10008" s="131"/>
    </row>
    <row r="10009" spans="1:1" x14ac:dyDescent="0.25">
      <c r="A10009" s="131"/>
    </row>
    <row r="10010" spans="1:1" x14ac:dyDescent="0.25">
      <c r="A10010" s="131"/>
    </row>
    <row r="10011" spans="1:1" x14ac:dyDescent="0.25">
      <c r="A10011" s="131"/>
    </row>
    <row r="10012" spans="1:1" x14ac:dyDescent="0.25">
      <c r="A10012" s="131"/>
    </row>
    <row r="10013" spans="1:1" x14ac:dyDescent="0.25">
      <c r="A10013" s="131"/>
    </row>
    <row r="10014" spans="1:1" x14ac:dyDescent="0.25">
      <c r="A10014" s="131"/>
    </row>
    <row r="10015" spans="1:1" x14ac:dyDescent="0.25">
      <c r="A10015" s="131"/>
    </row>
    <row r="10016" spans="1:1" x14ac:dyDescent="0.25">
      <c r="A10016" s="131"/>
    </row>
    <row r="10017" spans="1:1" x14ac:dyDescent="0.25">
      <c r="A10017" s="131"/>
    </row>
    <row r="10018" spans="1:1" x14ac:dyDescent="0.25">
      <c r="A10018" s="131"/>
    </row>
    <row r="10019" spans="1:1" x14ac:dyDescent="0.25">
      <c r="A10019" s="131"/>
    </row>
    <row r="10020" spans="1:1" x14ac:dyDescent="0.25">
      <c r="A10020" s="131"/>
    </row>
    <row r="10021" spans="1:1" x14ac:dyDescent="0.25">
      <c r="A10021" s="131"/>
    </row>
    <row r="10022" spans="1:1" x14ac:dyDescent="0.25">
      <c r="A10022" s="131"/>
    </row>
    <row r="10023" spans="1:1" x14ac:dyDescent="0.25">
      <c r="A10023" s="131"/>
    </row>
    <row r="10024" spans="1:1" x14ac:dyDescent="0.25">
      <c r="A10024" s="131"/>
    </row>
    <row r="10025" spans="1:1" x14ac:dyDescent="0.25">
      <c r="A10025" s="131"/>
    </row>
    <row r="10026" spans="1:1" x14ac:dyDescent="0.25">
      <c r="A10026" s="131"/>
    </row>
    <row r="10027" spans="1:1" x14ac:dyDescent="0.25">
      <c r="A10027" s="131"/>
    </row>
    <row r="10028" spans="1:1" x14ac:dyDescent="0.25">
      <c r="A10028" s="131"/>
    </row>
    <row r="10029" spans="1:1" x14ac:dyDescent="0.25">
      <c r="A10029" s="131"/>
    </row>
    <row r="10030" spans="1:1" x14ac:dyDescent="0.25">
      <c r="A10030" s="131"/>
    </row>
    <row r="10031" spans="1:1" x14ac:dyDescent="0.25">
      <c r="A10031" s="131"/>
    </row>
    <row r="10032" spans="1:1" x14ac:dyDescent="0.25">
      <c r="A10032" s="131"/>
    </row>
    <row r="10033" spans="1:1" x14ac:dyDescent="0.25">
      <c r="A10033" s="131"/>
    </row>
    <row r="10034" spans="1:1" x14ac:dyDescent="0.25">
      <c r="A10034" s="131"/>
    </row>
    <row r="10035" spans="1:1" x14ac:dyDescent="0.25">
      <c r="A10035" s="131"/>
    </row>
    <row r="10036" spans="1:1" x14ac:dyDescent="0.25">
      <c r="A10036" s="131"/>
    </row>
    <row r="10037" spans="1:1" x14ac:dyDescent="0.25">
      <c r="A10037" s="131"/>
    </row>
    <row r="10038" spans="1:1" x14ac:dyDescent="0.25">
      <c r="A10038" s="131"/>
    </row>
    <row r="10039" spans="1:1" x14ac:dyDescent="0.25">
      <c r="A10039" s="131"/>
    </row>
    <row r="10040" spans="1:1" x14ac:dyDescent="0.25">
      <c r="A10040" s="131"/>
    </row>
    <row r="10041" spans="1:1" x14ac:dyDescent="0.25">
      <c r="A10041" s="131"/>
    </row>
    <row r="10042" spans="1:1" x14ac:dyDescent="0.25">
      <c r="A10042" s="131"/>
    </row>
    <row r="10043" spans="1:1" x14ac:dyDescent="0.25">
      <c r="A10043" s="131"/>
    </row>
    <row r="10044" spans="1:1" x14ac:dyDescent="0.25">
      <c r="A10044" s="131"/>
    </row>
    <row r="10045" spans="1:1" x14ac:dyDescent="0.25">
      <c r="A10045" s="131"/>
    </row>
    <row r="10046" spans="1:1" x14ac:dyDescent="0.25">
      <c r="A10046" s="131"/>
    </row>
    <row r="10047" spans="1:1" x14ac:dyDescent="0.25">
      <c r="A10047" s="131"/>
    </row>
    <row r="10048" spans="1:1" x14ac:dyDescent="0.25">
      <c r="A10048" s="131"/>
    </row>
    <row r="10049" spans="1:1" x14ac:dyDescent="0.25">
      <c r="A10049" s="131"/>
    </row>
    <row r="10050" spans="1:1" x14ac:dyDescent="0.25">
      <c r="A10050" s="131"/>
    </row>
    <row r="10051" spans="1:1" x14ac:dyDescent="0.25">
      <c r="A10051" s="131"/>
    </row>
    <row r="10052" spans="1:1" x14ac:dyDescent="0.25">
      <c r="A10052" s="131"/>
    </row>
    <row r="10053" spans="1:1" x14ac:dyDescent="0.25">
      <c r="A10053" s="131"/>
    </row>
    <row r="10054" spans="1:1" x14ac:dyDescent="0.25">
      <c r="A10054" s="131"/>
    </row>
    <row r="10055" spans="1:1" x14ac:dyDescent="0.25">
      <c r="A10055" s="131"/>
    </row>
    <row r="10056" spans="1:1" x14ac:dyDescent="0.25">
      <c r="A10056" s="131"/>
    </row>
    <row r="10057" spans="1:1" x14ac:dyDescent="0.25">
      <c r="A10057" s="131"/>
    </row>
    <row r="10058" spans="1:1" x14ac:dyDescent="0.25">
      <c r="A10058" s="131"/>
    </row>
    <row r="10059" spans="1:1" x14ac:dyDescent="0.25">
      <c r="A10059" s="131"/>
    </row>
    <row r="10060" spans="1:1" x14ac:dyDescent="0.25">
      <c r="A10060" s="131"/>
    </row>
    <row r="10061" spans="1:1" x14ac:dyDescent="0.25">
      <c r="A10061" s="131"/>
    </row>
    <row r="10062" spans="1:1" x14ac:dyDescent="0.25">
      <c r="A10062" s="131"/>
    </row>
    <row r="10063" spans="1:1" x14ac:dyDescent="0.25">
      <c r="A10063" s="131"/>
    </row>
    <row r="10064" spans="1:1" x14ac:dyDescent="0.25">
      <c r="A10064" s="131"/>
    </row>
    <row r="10065" spans="1:1" x14ac:dyDescent="0.25">
      <c r="A10065" s="131"/>
    </row>
    <row r="10066" spans="1:1" x14ac:dyDescent="0.25">
      <c r="A10066" s="131"/>
    </row>
    <row r="10067" spans="1:1" x14ac:dyDescent="0.25">
      <c r="A10067" s="131"/>
    </row>
    <row r="10068" spans="1:1" x14ac:dyDescent="0.25">
      <c r="A10068" s="131"/>
    </row>
    <row r="10069" spans="1:1" x14ac:dyDescent="0.25">
      <c r="A10069" s="131"/>
    </row>
    <row r="10070" spans="1:1" x14ac:dyDescent="0.25">
      <c r="A10070" s="131"/>
    </row>
    <row r="10071" spans="1:1" x14ac:dyDescent="0.25">
      <c r="A10071" s="131"/>
    </row>
    <row r="10072" spans="1:1" x14ac:dyDescent="0.25">
      <c r="A10072" s="131"/>
    </row>
    <row r="10073" spans="1:1" x14ac:dyDescent="0.25">
      <c r="A10073" s="131"/>
    </row>
    <row r="10074" spans="1:1" x14ac:dyDescent="0.25">
      <c r="A10074" s="131"/>
    </row>
    <row r="10075" spans="1:1" x14ac:dyDescent="0.25">
      <c r="A10075" s="131"/>
    </row>
    <row r="10076" spans="1:1" x14ac:dyDescent="0.25">
      <c r="A10076" s="131"/>
    </row>
    <row r="10077" spans="1:1" x14ac:dyDescent="0.25">
      <c r="A10077" s="131"/>
    </row>
    <row r="10078" spans="1:1" x14ac:dyDescent="0.25">
      <c r="A10078" s="131"/>
    </row>
    <row r="10079" spans="1:1" x14ac:dyDescent="0.25">
      <c r="A10079" s="131"/>
    </row>
    <row r="10080" spans="1:1" x14ac:dyDescent="0.25">
      <c r="A10080" s="131"/>
    </row>
    <row r="10081" spans="1:1" x14ac:dyDescent="0.25">
      <c r="A10081" s="131"/>
    </row>
    <row r="10082" spans="1:1" x14ac:dyDescent="0.25">
      <c r="A10082" s="131"/>
    </row>
    <row r="10083" spans="1:1" x14ac:dyDescent="0.25">
      <c r="A10083" s="131"/>
    </row>
    <row r="10084" spans="1:1" x14ac:dyDescent="0.25">
      <c r="A10084" s="131"/>
    </row>
    <row r="10085" spans="1:1" x14ac:dyDescent="0.25">
      <c r="A10085" s="131"/>
    </row>
    <row r="10086" spans="1:1" x14ac:dyDescent="0.25">
      <c r="A10086" s="131"/>
    </row>
    <row r="10087" spans="1:1" x14ac:dyDescent="0.25">
      <c r="A10087" s="131"/>
    </row>
    <row r="10088" spans="1:1" x14ac:dyDescent="0.25">
      <c r="A10088" s="131"/>
    </row>
    <row r="10089" spans="1:1" x14ac:dyDescent="0.25">
      <c r="A10089" s="131"/>
    </row>
    <row r="10090" spans="1:1" x14ac:dyDescent="0.25">
      <c r="A10090" s="131"/>
    </row>
    <row r="10091" spans="1:1" x14ac:dyDescent="0.25">
      <c r="A10091" s="131"/>
    </row>
    <row r="10092" spans="1:1" x14ac:dyDescent="0.25">
      <c r="A10092" s="131"/>
    </row>
    <row r="10093" spans="1:1" x14ac:dyDescent="0.25">
      <c r="A10093" s="131"/>
    </row>
    <row r="10094" spans="1:1" x14ac:dyDescent="0.25">
      <c r="A10094" s="131"/>
    </row>
    <row r="10095" spans="1:1" x14ac:dyDescent="0.25">
      <c r="A10095" s="131"/>
    </row>
    <row r="10096" spans="1:1" x14ac:dyDescent="0.25">
      <c r="A10096" s="131"/>
    </row>
    <row r="10097" spans="1:1" x14ac:dyDescent="0.25">
      <c r="A10097" s="131"/>
    </row>
    <row r="10098" spans="1:1" x14ac:dyDescent="0.25">
      <c r="A10098" s="131"/>
    </row>
    <row r="10099" spans="1:1" x14ac:dyDescent="0.25">
      <c r="A10099" s="131"/>
    </row>
    <row r="10100" spans="1:1" x14ac:dyDescent="0.25">
      <c r="A10100" s="131"/>
    </row>
    <row r="10101" spans="1:1" x14ac:dyDescent="0.25">
      <c r="A10101" s="131"/>
    </row>
    <row r="10102" spans="1:1" x14ac:dyDescent="0.25">
      <c r="A10102" s="131"/>
    </row>
    <row r="10103" spans="1:1" x14ac:dyDescent="0.25">
      <c r="A10103" s="131"/>
    </row>
    <row r="10104" spans="1:1" x14ac:dyDescent="0.25">
      <c r="A10104" s="131"/>
    </row>
    <row r="10105" spans="1:1" x14ac:dyDescent="0.25">
      <c r="A10105" s="131"/>
    </row>
    <row r="10106" spans="1:1" x14ac:dyDescent="0.25">
      <c r="A10106" s="131"/>
    </row>
    <row r="10107" spans="1:1" x14ac:dyDescent="0.25">
      <c r="A10107" s="131"/>
    </row>
    <row r="10108" spans="1:1" x14ac:dyDescent="0.25">
      <c r="A10108" s="131"/>
    </row>
    <row r="10109" spans="1:1" x14ac:dyDescent="0.25">
      <c r="A10109" s="131"/>
    </row>
    <row r="10110" spans="1:1" x14ac:dyDescent="0.25">
      <c r="A10110" s="131"/>
    </row>
    <row r="10111" spans="1:1" x14ac:dyDescent="0.25">
      <c r="A10111" s="131"/>
    </row>
    <row r="10112" spans="1:1" x14ac:dyDescent="0.25">
      <c r="A10112" s="131"/>
    </row>
    <row r="10113" spans="1:1" x14ac:dyDescent="0.25">
      <c r="A10113" s="131"/>
    </row>
    <row r="10114" spans="1:1" x14ac:dyDescent="0.25">
      <c r="A10114" s="131"/>
    </row>
    <row r="10115" spans="1:1" x14ac:dyDescent="0.25">
      <c r="A10115" s="131"/>
    </row>
    <row r="10116" spans="1:1" x14ac:dyDescent="0.25">
      <c r="A10116" s="131"/>
    </row>
    <row r="10117" spans="1:1" x14ac:dyDescent="0.25">
      <c r="A10117" s="131"/>
    </row>
    <row r="10118" spans="1:1" x14ac:dyDescent="0.25">
      <c r="A10118" s="131"/>
    </row>
    <row r="10119" spans="1:1" x14ac:dyDescent="0.25">
      <c r="A10119" s="131"/>
    </row>
    <row r="10120" spans="1:1" x14ac:dyDescent="0.25">
      <c r="A10120" s="131"/>
    </row>
    <row r="10121" spans="1:1" x14ac:dyDescent="0.25">
      <c r="A10121" s="131"/>
    </row>
    <row r="10122" spans="1:1" x14ac:dyDescent="0.25">
      <c r="A10122" s="131"/>
    </row>
    <row r="10123" spans="1:1" x14ac:dyDescent="0.25">
      <c r="A10123" s="131"/>
    </row>
    <row r="10124" spans="1:1" x14ac:dyDescent="0.25">
      <c r="A10124" s="131"/>
    </row>
    <row r="10125" spans="1:1" x14ac:dyDescent="0.25">
      <c r="A10125" s="131"/>
    </row>
    <row r="10126" spans="1:1" x14ac:dyDescent="0.25">
      <c r="A10126" s="131"/>
    </row>
    <row r="10127" spans="1:1" x14ac:dyDescent="0.25">
      <c r="A10127" s="131"/>
    </row>
    <row r="10128" spans="1:1" x14ac:dyDescent="0.25">
      <c r="A10128" s="131"/>
    </row>
    <row r="10129" spans="1:1" x14ac:dyDescent="0.25">
      <c r="A10129" s="131"/>
    </row>
    <row r="10130" spans="1:1" x14ac:dyDescent="0.25">
      <c r="A10130" s="131"/>
    </row>
    <row r="10131" spans="1:1" x14ac:dyDescent="0.25">
      <c r="A10131" s="131"/>
    </row>
    <row r="10132" spans="1:1" x14ac:dyDescent="0.25">
      <c r="A10132" s="131"/>
    </row>
    <row r="10133" spans="1:1" x14ac:dyDescent="0.25">
      <c r="A10133" s="131"/>
    </row>
    <row r="10134" spans="1:1" x14ac:dyDescent="0.25">
      <c r="A10134" s="131"/>
    </row>
    <row r="10135" spans="1:1" x14ac:dyDescent="0.25">
      <c r="A10135" s="131"/>
    </row>
    <row r="10136" spans="1:1" x14ac:dyDescent="0.25">
      <c r="A10136" s="131"/>
    </row>
    <row r="10137" spans="1:1" x14ac:dyDescent="0.25">
      <c r="A10137" s="131"/>
    </row>
    <row r="10138" spans="1:1" x14ac:dyDescent="0.25">
      <c r="A10138" s="131"/>
    </row>
    <row r="10139" spans="1:1" x14ac:dyDescent="0.25">
      <c r="A10139" s="131"/>
    </row>
    <row r="10140" spans="1:1" x14ac:dyDescent="0.25">
      <c r="A10140" s="131"/>
    </row>
    <row r="10141" spans="1:1" x14ac:dyDescent="0.25">
      <c r="A10141" s="131"/>
    </row>
    <row r="10142" spans="1:1" x14ac:dyDescent="0.25">
      <c r="A10142" s="131"/>
    </row>
    <row r="10143" spans="1:1" x14ac:dyDescent="0.25">
      <c r="A10143" s="131"/>
    </row>
    <row r="10144" spans="1:1" x14ac:dyDescent="0.25">
      <c r="A10144" s="131"/>
    </row>
    <row r="10145" spans="1:1" x14ac:dyDescent="0.25">
      <c r="A10145" s="131"/>
    </row>
    <row r="10146" spans="1:1" x14ac:dyDescent="0.25">
      <c r="A10146" s="131"/>
    </row>
    <row r="10147" spans="1:1" x14ac:dyDescent="0.25">
      <c r="A10147" s="131"/>
    </row>
    <row r="10148" spans="1:1" x14ac:dyDescent="0.25">
      <c r="A10148" s="131"/>
    </row>
    <row r="10149" spans="1:1" x14ac:dyDescent="0.25">
      <c r="A10149" s="131"/>
    </row>
    <row r="10150" spans="1:1" x14ac:dyDescent="0.25">
      <c r="A10150" s="131"/>
    </row>
    <row r="10151" spans="1:1" x14ac:dyDescent="0.25">
      <c r="A10151" s="131"/>
    </row>
    <row r="10152" spans="1:1" x14ac:dyDescent="0.25">
      <c r="A10152" s="131"/>
    </row>
    <row r="10153" spans="1:1" x14ac:dyDescent="0.25">
      <c r="A10153" s="131"/>
    </row>
    <row r="10154" spans="1:1" x14ac:dyDescent="0.25">
      <c r="A10154" s="131"/>
    </row>
    <row r="10155" spans="1:1" x14ac:dyDescent="0.25">
      <c r="A10155" s="131"/>
    </row>
    <row r="10156" spans="1:1" x14ac:dyDescent="0.25">
      <c r="A10156" s="131"/>
    </row>
    <row r="10157" spans="1:1" x14ac:dyDescent="0.25">
      <c r="A10157" s="131"/>
    </row>
    <row r="10158" spans="1:1" x14ac:dyDescent="0.25">
      <c r="A10158" s="131"/>
    </row>
    <row r="10159" spans="1:1" x14ac:dyDescent="0.25">
      <c r="A10159" s="131"/>
    </row>
    <row r="10160" spans="1:1" x14ac:dyDescent="0.25">
      <c r="A10160" s="131"/>
    </row>
    <row r="10161" spans="1:1" x14ac:dyDescent="0.25">
      <c r="A10161" s="131"/>
    </row>
    <row r="10162" spans="1:1" x14ac:dyDescent="0.25">
      <c r="A10162" s="131"/>
    </row>
    <row r="10163" spans="1:1" x14ac:dyDescent="0.25">
      <c r="A10163" s="131"/>
    </row>
    <row r="10164" spans="1:1" x14ac:dyDescent="0.25">
      <c r="A10164" s="131"/>
    </row>
    <row r="10165" spans="1:1" x14ac:dyDescent="0.25">
      <c r="A10165" s="131"/>
    </row>
    <row r="10166" spans="1:1" x14ac:dyDescent="0.25">
      <c r="A10166" s="131"/>
    </row>
    <row r="10167" spans="1:1" x14ac:dyDescent="0.25">
      <c r="A10167" s="131"/>
    </row>
    <row r="10168" spans="1:1" x14ac:dyDescent="0.25">
      <c r="A10168" s="131"/>
    </row>
    <row r="10169" spans="1:1" x14ac:dyDescent="0.25">
      <c r="A10169" s="131"/>
    </row>
    <row r="10170" spans="1:1" x14ac:dyDescent="0.25">
      <c r="A10170" s="131"/>
    </row>
    <row r="10171" spans="1:1" x14ac:dyDescent="0.25">
      <c r="A10171" s="131"/>
    </row>
    <row r="10172" spans="1:1" x14ac:dyDescent="0.25">
      <c r="A10172" s="131"/>
    </row>
    <row r="10173" spans="1:1" x14ac:dyDescent="0.25">
      <c r="A10173" s="131"/>
    </row>
    <row r="10174" spans="1:1" x14ac:dyDescent="0.25">
      <c r="A10174" s="131"/>
    </row>
    <row r="10175" spans="1:1" x14ac:dyDescent="0.25">
      <c r="A10175" s="131"/>
    </row>
    <row r="10176" spans="1:1" x14ac:dyDescent="0.25">
      <c r="A10176" s="131"/>
    </row>
    <row r="10177" spans="1:1" x14ac:dyDescent="0.25">
      <c r="A10177" s="131"/>
    </row>
    <row r="10178" spans="1:1" x14ac:dyDescent="0.25">
      <c r="A10178" s="131"/>
    </row>
    <row r="10179" spans="1:1" x14ac:dyDescent="0.25">
      <c r="A10179" s="131"/>
    </row>
    <row r="10180" spans="1:1" x14ac:dyDescent="0.25">
      <c r="A10180" s="131"/>
    </row>
    <row r="10181" spans="1:1" x14ac:dyDescent="0.25">
      <c r="A10181" s="131"/>
    </row>
    <row r="10182" spans="1:1" x14ac:dyDescent="0.25">
      <c r="A10182" s="131"/>
    </row>
    <row r="10183" spans="1:1" x14ac:dyDescent="0.25">
      <c r="A10183" s="131"/>
    </row>
    <row r="10184" spans="1:1" x14ac:dyDescent="0.25">
      <c r="A10184" s="131"/>
    </row>
    <row r="10185" spans="1:1" x14ac:dyDescent="0.25">
      <c r="A10185" s="131"/>
    </row>
    <row r="10186" spans="1:1" x14ac:dyDescent="0.25">
      <c r="A10186" s="131"/>
    </row>
    <row r="10187" spans="1:1" x14ac:dyDescent="0.25">
      <c r="A10187" s="131"/>
    </row>
    <row r="10188" spans="1:1" x14ac:dyDescent="0.25">
      <c r="A10188" s="131"/>
    </row>
    <row r="10189" spans="1:1" x14ac:dyDescent="0.25">
      <c r="A10189" s="131"/>
    </row>
    <row r="10190" spans="1:1" x14ac:dyDescent="0.25">
      <c r="A10190" s="131"/>
    </row>
    <row r="10191" spans="1:1" x14ac:dyDescent="0.25">
      <c r="A10191" s="131"/>
    </row>
    <row r="10192" spans="1:1" x14ac:dyDescent="0.25">
      <c r="A10192" s="131"/>
    </row>
    <row r="10193" spans="1:1" x14ac:dyDescent="0.25">
      <c r="A10193" s="131"/>
    </row>
    <row r="10194" spans="1:1" x14ac:dyDescent="0.25">
      <c r="A10194" s="131"/>
    </row>
    <row r="10195" spans="1:1" x14ac:dyDescent="0.25">
      <c r="A10195" s="131"/>
    </row>
    <row r="10196" spans="1:1" x14ac:dyDescent="0.25">
      <c r="A10196" s="131"/>
    </row>
    <row r="10197" spans="1:1" x14ac:dyDescent="0.25">
      <c r="A10197" s="131"/>
    </row>
    <row r="10198" spans="1:1" x14ac:dyDescent="0.25">
      <c r="A10198" s="131"/>
    </row>
    <row r="10199" spans="1:1" x14ac:dyDescent="0.25">
      <c r="A10199" s="131"/>
    </row>
    <row r="10200" spans="1:1" x14ac:dyDescent="0.25">
      <c r="A10200" s="131"/>
    </row>
    <row r="10201" spans="1:1" x14ac:dyDescent="0.25">
      <c r="A10201" s="131"/>
    </row>
    <row r="10202" spans="1:1" x14ac:dyDescent="0.25">
      <c r="A10202" s="131"/>
    </row>
    <row r="10203" spans="1:1" x14ac:dyDescent="0.25">
      <c r="A10203" s="131"/>
    </row>
    <row r="10204" spans="1:1" x14ac:dyDescent="0.25">
      <c r="A10204" s="131"/>
    </row>
    <row r="10205" spans="1:1" x14ac:dyDescent="0.25">
      <c r="A10205" s="131"/>
    </row>
    <row r="10206" spans="1:1" x14ac:dyDescent="0.25">
      <c r="A10206" s="131"/>
    </row>
    <row r="10207" spans="1:1" x14ac:dyDescent="0.25">
      <c r="A10207" s="131"/>
    </row>
    <row r="10208" spans="1:1" x14ac:dyDescent="0.25">
      <c r="A10208" s="131"/>
    </row>
    <row r="10209" spans="1:1" x14ac:dyDescent="0.25">
      <c r="A10209" s="131"/>
    </row>
    <row r="10210" spans="1:1" x14ac:dyDescent="0.25">
      <c r="A10210" s="131"/>
    </row>
    <row r="10211" spans="1:1" x14ac:dyDescent="0.25">
      <c r="A10211" s="131"/>
    </row>
    <row r="10212" spans="1:1" x14ac:dyDescent="0.25">
      <c r="A10212" s="131"/>
    </row>
    <row r="10213" spans="1:1" x14ac:dyDescent="0.25">
      <c r="A10213" s="131"/>
    </row>
    <row r="10214" spans="1:1" x14ac:dyDescent="0.25">
      <c r="A10214" s="131"/>
    </row>
    <row r="10215" spans="1:1" x14ac:dyDescent="0.25">
      <c r="A10215" s="131"/>
    </row>
    <row r="10216" spans="1:1" x14ac:dyDescent="0.25">
      <c r="A10216" s="131"/>
    </row>
    <row r="10217" spans="1:1" x14ac:dyDescent="0.25">
      <c r="A10217" s="131"/>
    </row>
    <row r="10218" spans="1:1" x14ac:dyDescent="0.25">
      <c r="A10218" s="131"/>
    </row>
    <row r="10219" spans="1:1" x14ac:dyDescent="0.25">
      <c r="A10219" s="131"/>
    </row>
    <row r="10220" spans="1:1" x14ac:dyDescent="0.25">
      <c r="A10220" s="131"/>
    </row>
    <row r="10221" spans="1:1" x14ac:dyDescent="0.25">
      <c r="A10221" s="131"/>
    </row>
    <row r="10222" spans="1:1" x14ac:dyDescent="0.25">
      <c r="A10222" s="131"/>
    </row>
    <row r="10223" spans="1:1" x14ac:dyDescent="0.25">
      <c r="A10223" s="131"/>
    </row>
    <row r="10224" spans="1:1" x14ac:dyDescent="0.25">
      <c r="A10224" s="131"/>
    </row>
    <row r="10225" spans="1:1" x14ac:dyDescent="0.25">
      <c r="A10225" s="131"/>
    </row>
    <row r="10226" spans="1:1" x14ac:dyDescent="0.25">
      <c r="A10226" s="131"/>
    </row>
    <row r="10227" spans="1:1" x14ac:dyDescent="0.25">
      <c r="A10227" s="131"/>
    </row>
    <row r="10228" spans="1:1" x14ac:dyDescent="0.25">
      <c r="A10228" s="131"/>
    </row>
    <row r="10229" spans="1:1" x14ac:dyDescent="0.25">
      <c r="A10229" s="131"/>
    </row>
    <row r="10230" spans="1:1" x14ac:dyDescent="0.25">
      <c r="A10230" s="131"/>
    </row>
    <row r="10231" spans="1:1" x14ac:dyDescent="0.25">
      <c r="A10231" s="131"/>
    </row>
    <row r="10232" spans="1:1" x14ac:dyDescent="0.25">
      <c r="A10232" s="131"/>
    </row>
    <row r="10233" spans="1:1" x14ac:dyDescent="0.25">
      <c r="A10233" s="131"/>
    </row>
    <row r="10234" spans="1:1" x14ac:dyDescent="0.25">
      <c r="A10234" s="131"/>
    </row>
    <row r="10235" spans="1:1" x14ac:dyDescent="0.25">
      <c r="A10235" s="131"/>
    </row>
    <row r="10236" spans="1:1" x14ac:dyDescent="0.25">
      <c r="A10236" s="131"/>
    </row>
    <row r="10237" spans="1:1" x14ac:dyDescent="0.25">
      <c r="A10237" s="131"/>
    </row>
    <row r="10238" spans="1:1" x14ac:dyDescent="0.25">
      <c r="A10238" s="131"/>
    </row>
    <row r="10239" spans="1:1" x14ac:dyDescent="0.25">
      <c r="A10239" s="131"/>
    </row>
    <row r="10240" spans="1:1" x14ac:dyDescent="0.25">
      <c r="A10240" s="131"/>
    </row>
    <row r="10241" spans="1:1" x14ac:dyDescent="0.25">
      <c r="A10241" s="131"/>
    </row>
    <row r="10242" spans="1:1" x14ac:dyDescent="0.25">
      <c r="A10242" s="131"/>
    </row>
    <row r="10243" spans="1:1" x14ac:dyDescent="0.25">
      <c r="A10243" s="131"/>
    </row>
    <row r="10244" spans="1:1" x14ac:dyDescent="0.25">
      <c r="A10244" s="131"/>
    </row>
    <row r="10245" spans="1:1" x14ac:dyDescent="0.25">
      <c r="A10245" s="131"/>
    </row>
    <row r="10246" spans="1:1" x14ac:dyDescent="0.25">
      <c r="A10246" s="131"/>
    </row>
    <row r="10247" spans="1:1" x14ac:dyDescent="0.25">
      <c r="A10247" s="131"/>
    </row>
    <row r="10248" spans="1:1" x14ac:dyDescent="0.25">
      <c r="A10248" s="131"/>
    </row>
    <row r="10249" spans="1:1" x14ac:dyDescent="0.25">
      <c r="A10249" s="131"/>
    </row>
    <row r="10250" spans="1:1" x14ac:dyDescent="0.25">
      <c r="A10250" s="131"/>
    </row>
    <row r="10251" spans="1:1" x14ac:dyDescent="0.25">
      <c r="A10251" s="131"/>
    </row>
    <row r="10252" spans="1:1" x14ac:dyDescent="0.25">
      <c r="A10252" s="131"/>
    </row>
    <row r="10253" spans="1:1" x14ac:dyDescent="0.25">
      <c r="A10253" s="131"/>
    </row>
    <row r="10254" spans="1:1" x14ac:dyDescent="0.25">
      <c r="A10254" s="131"/>
    </row>
    <row r="10255" spans="1:1" x14ac:dyDescent="0.25">
      <c r="A10255" s="131"/>
    </row>
    <row r="10256" spans="1:1" x14ac:dyDescent="0.25">
      <c r="A10256" s="131"/>
    </row>
    <row r="10257" spans="1:1" x14ac:dyDescent="0.25">
      <c r="A10257" s="131"/>
    </row>
    <row r="10258" spans="1:1" x14ac:dyDescent="0.25">
      <c r="A10258" s="131"/>
    </row>
    <row r="10259" spans="1:1" x14ac:dyDescent="0.25">
      <c r="A10259" s="131"/>
    </row>
    <row r="10260" spans="1:1" x14ac:dyDescent="0.25">
      <c r="A10260" s="131"/>
    </row>
    <row r="10261" spans="1:1" x14ac:dyDescent="0.25">
      <c r="A10261" s="131"/>
    </row>
    <row r="10262" spans="1:1" x14ac:dyDescent="0.25">
      <c r="A10262" s="131"/>
    </row>
    <row r="10263" spans="1:1" x14ac:dyDescent="0.25">
      <c r="A10263" s="131"/>
    </row>
    <row r="10264" spans="1:1" x14ac:dyDescent="0.25">
      <c r="A10264" s="131"/>
    </row>
    <row r="10265" spans="1:1" x14ac:dyDescent="0.25">
      <c r="A10265" s="131"/>
    </row>
    <row r="10266" spans="1:1" x14ac:dyDescent="0.25">
      <c r="A10266" s="131"/>
    </row>
    <row r="10267" spans="1:1" x14ac:dyDescent="0.25">
      <c r="A10267" s="131"/>
    </row>
    <row r="10268" spans="1:1" x14ac:dyDescent="0.25">
      <c r="A10268" s="131"/>
    </row>
    <row r="10269" spans="1:1" x14ac:dyDescent="0.25">
      <c r="A10269" s="131"/>
    </row>
    <row r="10270" spans="1:1" x14ac:dyDescent="0.25">
      <c r="A10270" s="131"/>
    </row>
    <row r="10271" spans="1:1" x14ac:dyDescent="0.25">
      <c r="A10271" s="131"/>
    </row>
    <row r="10272" spans="1:1" x14ac:dyDescent="0.25">
      <c r="A10272" s="131"/>
    </row>
    <row r="10273" spans="1:1" x14ac:dyDescent="0.25">
      <c r="A10273" s="131"/>
    </row>
    <row r="10274" spans="1:1" x14ac:dyDescent="0.25">
      <c r="A10274" s="131"/>
    </row>
    <row r="10275" spans="1:1" x14ac:dyDescent="0.25">
      <c r="A10275" s="131"/>
    </row>
    <row r="10276" spans="1:1" x14ac:dyDescent="0.25">
      <c r="A10276" s="131"/>
    </row>
    <row r="10277" spans="1:1" x14ac:dyDescent="0.25">
      <c r="A10277" s="131"/>
    </row>
    <row r="10278" spans="1:1" x14ac:dyDescent="0.25">
      <c r="A10278" s="131"/>
    </row>
    <row r="10279" spans="1:1" x14ac:dyDescent="0.25">
      <c r="A10279" s="131"/>
    </row>
    <row r="10280" spans="1:1" x14ac:dyDescent="0.25">
      <c r="A10280" s="131"/>
    </row>
    <row r="10281" spans="1:1" x14ac:dyDescent="0.25">
      <c r="A10281" s="131"/>
    </row>
    <row r="10282" spans="1:1" x14ac:dyDescent="0.25">
      <c r="A10282" s="131"/>
    </row>
    <row r="10283" spans="1:1" x14ac:dyDescent="0.25">
      <c r="A10283" s="131"/>
    </row>
    <row r="10284" spans="1:1" x14ac:dyDescent="0.25">
      <c r="A10284" s="131"/>
    </row>
    <row r="10285" spans="1:1" x14ac:dyDescent="0.25">
      <c r="A10285" s="131"/>
    </row>
    <row r="10286" spans="1:1" x14ac:dyDescent="0.25">
      <c r="A10286" s="131"/>
    </row>
    <row r="10287" spans="1:1" x14ac:dyDescent="0.25">
      <c r="A10287" s="131"/>
    </row>
    <row r="10288" spans="1:1" x14ac:dyDescent="0.25">
      <c r="A10288" s="131"/>
    </row>
    <row r="10289" spans="1:1" x14ac:dyDescent="0.25">
      <c r="A10289" s="131"/>
    </row>
    <row r="10290" spans="1:1" x14ac:dyDescent="0.25">
      <c r="A10290" s="131"/>
    </row>
    <row r="10291" spans="1:1" x14ac:dyDescent="0.25">
      <c r="A10291" s="131"/>
    </row>
    <row r="10292" spans="1:1" x14ac:dyDescent="0.25">
      <c r="A10292" s="131"/>
    </row>
    <row r="10293" spans="1:1" x14ac:dyDescent="0.25">
      <c r="A10293" s="131"/>
    </row>
    <row r="10294" spans="1:1" x14ac:dyDescent="0.25">
      <c r="A10294" s="131"/>
    </row>
    <row r="10295" spans="1:1" x14ac:dyDescent="0.25">
      <c r="A10295" s="131"/>
    </row>
    <row r="10296" spans="1:1" x14ac:dyDescent="0.25">
      <c r="A10296" s="131"/>
    </row>
    <row r="10297" spans="1:1" x14ac:dyDescent="0.25">
      <c r="A10297" s="131"/>
    </row>
    <row r="10298" spans="1:1" x14ac:dyDescent="0.25">
      <c r="A10298" s="131"/>
    </row>
    <row r="10299" spans="1:1" x14ac:dyDescent="0.25">
      <c r="A10299" s="131"/>
    </row>
    <row r="10300" spans="1:1" x14ac:dyDescent="0.25">
      <c r="A10300" s="131"/>
    </row>
    <row r="10301" spans="1:1" x14ac:dyDescent="0.25">
      <c r="A10301" s="131"/>
    </row>
    <row r="10302" spans="1:1" x14ac:dyDescent="0.25">
      <c r="A10302" s="131"/>
    </row>
    <row r="10303" spans="1:1" x14ac:dyDescent="0.25">
      <c r="A10303" s="131"/>
    </row>
    <row r="10304" spans="1:1" x14ac:dyDescent="0.25">
      <c r="A10304" s="131"/>
    </row>
    <row r="10305" spans="1:1" x14ac:dyDescent="0.25">
      <c r="A10305" s="131"/>
    </row>
    <row r="10306" spans="1:1" x14ac:dyDescent="0.25">
      <c r="A10306" s="131"/>
    </row>
    <row r="10307" spans="1:1" x14ac:dyDescent="0.25">
      <c r="A10307" s="131"/>
    </row>
    <row r="10308" spans="1:1" x14ac:dyDescent="0.25">
      <c r="A10308" s="131"/>
    </row>
    <row r="10309" spans="1:1" x14ac:dyDescent="0.25">
      <c r="A10309" s="131"/>
    </row>
    <row r="10310" spans="1:1" x14ac:dyDescent="0.25">
      <c r="A10310" s="131"/>
    </row>
    <row r="10311" spans="1:1" x14ac:dyDescent="0.25">
      <c r="A10311" s="131"/>
    </row>
    <row r="10312" spans="1:1" x14ac:dyDescent="0.25">
      <c r="A10312" s="131"/>
    </row>
    <row r="10313" spans="1:1" x14ac:dyDescent="0.25">
      <c r="A10313" s="131"/>
    </row>
    <row r="10314" spans="1:1" x14ac:dyDescent="0.25">
      <c r="A10314" s="131"/>
    </row>
    <row r="10315" spans="1:1" x14ac:dyDescent="0.25">
      <c r="A10315" s="131"/>
    </row>
    <row r="10316" spans="1:1" x14ac:dyDescent="0.25">
      <c r="A10316" s="131"/>
    </row>
    <row r="10317" spans="1:1" x14ac:dyDescent="0.25">
      <c r="A10317" s="131"/>
    </row>
    <row r="10318" spans="1:1" x14ac:dyDescent="0.25">
      <c r="A10318" s="131"/>
    </row>
    <row r="10319" spans="1:1" x14ac:dyDescent="0.25">
      <c r="A10319" s="131"/>
    </row>
    <row r="10320" spans="1:1" x14ac:dyDescent="0.25">
      <c r="A10320" s="131"/>
    </row>
    <row r="10321" spans="1:1" x14ac:dyDescent="0.25">
      <c r="A10321" s="131"/>
    </row>
    <row r="10322" spans="1:1" x14ac:dyDescent="0.25">
      <c r="A10322" s="131"/>
    </row>
    <row r="10323" spans="1:1" x14ac:dyDescent="0.25">
      <c r="A10323" s="131"/>
    </row>
    <row r="10324" spans="1:1" x14ac:dyDescent="0.25">
      <c r="A10324" s="131"/>
    </row>
    <row r="10325" spans="1:1" x14ac:dyDescent="0.25">
      <c r="A10325" s="131"/>
    </row>
    <row r="10326" spans="1:1" x14ac:dyDescent="0.25">
      <c r="A10326" s="131"/>
    </row>
    <row r="10327" spans="1:1" x14ac:dyDescent="0.25">
      <c r="A10327" s="131"/>
    </row>
    <row r="10328" spans="1:1" x14ac:dyDescent="0.25">
      <c r="A10328" s="131"/>
    </row>
    <row r="10329" spans="1:1" x14ac:dyDescent="0.25">
      <c r="A10329" s="131"/>
    </row>
    <row r="10330" spans="1:1" x14ac:dyDescent="0.25">
      <c r="A10330" s="131"/>
    </row>
    <row r="10331" spans="1:1" x14ac:dyDescent="0.25">
      <c r="A10331" s="131"/>
    </row>
    <row r="10332" spans="1:1" x14ac:dyDescent="0.25">
      <c r="A10332" s="131"/>
    </row>
    <row r="10333" spans="1:1" x14ac:dyDescent="0.25">
      <c r="A10333" s="131"/>
    </row>
    <row r="10334" spans="1:1" x14ac:dyDescent="0.25">
      <c r="A10334" s="131"/>
    </row>
    <row r="10335" spans="1:1" x14ac:dyDescent="0.25">
      <c r="A10335" s="131"/>
    </row>
    <row r="10336" spans="1:1" x14ac:dyDescent="0.25">
      <c r="A10336" s="131"/>
    </row>
    <row r="10337" spans="1:1" x14ac:dyDescent="0.25">
      <c r="A10337" s="131"/>
    </row>
    <row r="10338" spans="1:1" x14ac:dyDescent="0.25">
      <c r="A10338" s="131"/>
    </row>
    <row r="10339" spans="1:1" x14ac:dyDescent="0.25">
      <c r="A10339" s="131"/>
    </row>
    <row r="10340" spans="1:1" x14ac:dyDescent="0.25">
      <c r="A10340" s="131"/>
    </row>
    <row r="10341" spans="1:1" x14ac:dyDescent="0.25">
      <c r="A10341" s="131"/>
    </row>
    <row r="10342" spans="1:1" x14ac:dyDescent="0.25">
      <c r="A10342" s="131"/>
    </row>
    <row r="10343" spans="1:1" x14ac:dyDescent="0.25">
      <c r="A10343" s="131"/>
    </row>
    <row r="10344" spans="1:1" x14ac:dyDescent="0.25">
      <c r="A10344" s="131"/>
    </row>
    <row r="10345" spans="1:1" x14ac:dyDescent="0.25">
      <c r="A10345" s="131"/>
    </row>
    <row r="10346" spans="1:1" x14ac:dyDescent="0.25">
      <c r="A10346" s="131"/>
    </row>
    <row r="10347" spans="1:1" x14ac:dyDescent="0.25">
      <c r="A10347" s="131"/>
    </row>
    <row r="10348" spans="1:1" x14ac:dyDescent="0.25">
      <c r="A10348" s="131"/>
    </row>
    <row r="10349" spans="1:1" x14ac:dyDescent="0.25">
      <c r="A10349" s="131"/>
    </row>
    <row r="10350" spans="1:1" x14ac:dyDescent="0.25">
      <c r="A10350" s="131"/>
    </row>
    <row r="10351" spans="1:1" x14ac:dyDescent="0.25">
      <c r="A10351" s="131"/>
    </row>
    <row r="10352" spans="1:1" x14ac:dyDescent="0.25">
      <c r="A10352" s="131"/>
    </row>
    <row r="10353" spans="1:1" x14ac:dyDescent="0.25">
      <c r="A10353" s="131"/>
    </row>
    <row r="10354" spans="1:1" x14ac:dyDescent="0.25">
      <c r="A10354" s="131"/>
    </row>
    <row r="10355" spans="1:1" x14ac:dyDescent="0.25">
      <c r="A10355" s="131"/>
    </row>
    <row r="10356" spans="1:1" x14ac:dyDescent="0.25">
      <c r="A10356" s="131"/>
    </row>
    <row r="10357" spans="1:1" x14ac:dyDescent="0.25">
      <c r="A10357" s="131"/>
    </row>
    <row r="10358" spans="1:1" x14ac:dyDescent="0.25">
      <c r="A10358" s="131"/>
    </row>
    <row r="10359" spans="1:1" x14ac:dyDescent="0.25">
      <c r="A10359" s="131"/>
    </row>
    <row r="10360" spans="1:1" x14ac:dyDescent="0.25">
      <c r="A10360" s="131"/>
    </row>
    <row r="10361" spans="1:1" x14ac:dyDescent="0.25">
      <c r="A10361" s="131"/>
    </row>
    <row r="10362" spans="1:1" x14ac:dyDescent="0.25">
      <c r="A10362" s="131"/>
    </row>
    <row r="10363" spans="1:1" x14ac:dyDescent="0.25">
      <c r="A10363" s="131"/>
    </row>
    <row r="10364" spans="1:1" x14ac:dyDescent="0.25">
      <c r="A10364" s="131"/>
    </row>
    <row r="10365" spans="1:1" x14ac:dyDescent="0.25">
      <c r="A10365" s="131"/>
    </row>
    <row r="10366" spans="1:1" x14ac:dyDescent="0.25">
      <c r="A10366" s="131"/>
    </row>
    <row r="10367" spans="1:1" x14ac:dyDescent="0.25">
      <c r="A10367" s="131"/>
    </row>
    <row r="10368" spans="1:1" x14ac:dyDescent="0.25">
      <c r="A10368" s="131"/>
    </row>
    <row r="10369" spans="1:1" x14ac:dyDescent="0.25">
      <c r="A10369" s="131"/>
    </row>
    <row r="10370" spans="1:1" x14ac:dyDescent="0.25">
      <c r="A10370" s="131"/>
    </row>
    <row r="10371" spans="1:1" x14ac:dyDescent="0.25">
      <c r="A10371" s="131"/>
    </row>
    <row r="10372" spans="1:1" x14ac:dyDescent="0.25">
      <c r="A10372" s="131"/>
    </row>
    <row r="10373" spans="1:1" x14ac:dyDescent="0.25">
      <c r="A10373" s="131"/>
    </row>
    <row r="10374" spans="1:1" x14ac:dyDescent="0.25">
      <c r="A10374" s="131"/>
    </row>
    <row r="10375" spans="1:1" x14ac:dyDescent="0.25">
      <c r="A10375" s="131"/>
    </row>
    <row r="10376" spans="1:1" x14ac:dyDescent="0.25">
      <c r="A10376" s="131"/>
    </row>
    <row r="10377" spans="1:1" x14ac:dyDescent="0.25">
      <c r="A10377" s="131"/>
    </row>
    <row r="10378" spans="1:1" x14ac:dyDescent="0.25">
      <c r="A10378" s="131"/>
    </row>
    <row r="10379" spans="1:1" x14ac:dyDescent="0.25">
      <c r="A10379" s="131"/>
    </row>
    <row r="10380" spans="1:1" x14ac:dyDescent="0.25">
      <c r="A10380" s="131"/>
    </row>
    <row r="10381" spans="1:1" x14ac:dyDescent="0.25">
      <c r="A10381" s="131"/>
    </row>
    <row r="10382" spans="1:1" x14ac:dyDescent="0.25">
      <c r="A10382" s="131"/>
    </row>
    <row r="10383" spans="1:1" x14ac:dyDescent="0.25">
      <c r="A10383" s="131"/>
    </row>
    <row r="10384" spans="1:1" x14ac:dyDescent="0.25">
      <c r="A10384" s="131"/>
    </row>
    <row r="10385" spans="1:1" x14ac:dyDescent="0.25">
      <c r="A10385" s="131"/>
    </row>
    <row r="10386" spans="1:1" x14ac:dyDescent="0.25">
      <c r="A10386" s="131"/>
    </row>
    <row r="10387" spans="1:1" x14ac:dyDescent="0.25">
      <c r="A10387" s="131"/>
    </row>
    <row r="10388" spans="1:1" x14ac:dyDescent="0.25">
      <c r="A10388" s="131"/>
    </row>
    <row r="10389" spans="1:1" x14ac:dyDescent="0.25">
      <c r="A10389" s="131"/>
    </row>
    <row r="10390" spans="1:1" x14ac:dyDescent="0.25">
      <c r="A10390" s="131"/>
    </row>
    <row r="10391" spans="1:1" x14ac:dyDescent="0.25">
      <c r="A10391" s="131"/>
    </row>
    <row r="10392" spans="1:1" x14ac:dyDescent="0.25">
      <c r="A10392" s="131"/>
    </row>
    <row r="10393" spans="1:1" x14ac:dyDescent="0.25">
      <c r="A10393" s="131"/>
    </row>
    <row r="10394" spans="1:1" x14ac:dyDescent="0.25">
      <c r="A10394" s="131"/>
    </row>
    <row r="10395" spans="1:1" x14ac:dyDescent="0.25">
      <c r="A10395" s="131"/>
    </row>
    <row r="10396" spans="1:1" x14ac:dyDescent="0.25">
      <c r="A10396" s="131"/>
    </row>
    <row r="10397" spans="1:1" x14ac:dyDescent="0.25">
      <c r="A10397" s="131"/>
    </row>
    <row r="10398" spans="1:1" x14ac:dyDescent="0.25">
      <c r="A10398" s="131"/>
    </row>
    <row r="10399" spans="1:1" x14ac:dyDescent="0.25">
      <c r="A10399" s="131"/>
    </row>
    <row r="10400" spans="1:1" x14ac:dyDescent="0.25">
      <c r="A10400" s="131"/>
    </row>
    <row r="10401" spans="1:1" x14ac:dyDescent="0.25">
      <c r="A10401" s="131"/>
    </row>
    <row r="10402" spans="1:1" x14ac:dyDescent="0.25">
      <c r="A10402" s="131"/>
    </row>
    <row r="10403" spans="1:1" x14ac:dyDescent="0.25">
      <c r="A10403" s="131"/>
    </row>
    <row r="10404" spans="1:1" x14ac:dyDescent="0.25">
      <c r="A10404" s="131"/>
    </row>
    <row r="10405" spans="1:1" x14ac:dyDescent="0.25">
      <c r="A10405" s="131"/>
    </row>
    <row r="10406" spans="1:1" x14ac:dyDescent="0.25">
      <c r="A10406" s="131"/>
    </row>
    <row r="10407" spans="1:1" x14ac:dyDescent="0.25">
      <c r="A10407" s="131"/>
    </row>
    <row r="10408" spans="1:1" x14ac:dyDescent="0.25">
      <c r="A10408" s="131"/>
    </row>
    <row r="10409" spans="1:1" x14ac:dyDescent="0.25">
      <c r="A10409" s="131"/>
    </row>
    <row r="10410" spans="1:1" x14ac:dyDescent="0.25">
      <c r="A10410" s="131"/>
    </row>
    <row r="10411" spans="1:1" x14ac:dyDescent="0.25">
      <c r="A10411" s="131"/>
    </row>
    <row r="10412" spans="1:1" x14ac:dyDescent="0.25">
      <c r="A10412" s="131"/>
    </row>
    <row r="10413" spans="1:1" x14ac:dyDescent="0.25">
      <c r="A10413" s="131"/>
    </row>
    <row r="10414" spans="1:1" x14ac:dyDescent="0.25">
      <c r="A10414" s="131"/>
    </row>
    <row r="10415" spans="1:1" x14ac:dyDescent="0.25">
      <c r="A10415" s="131"/>
    </row>
    <row r="10416" spans="1:1" x14ac:dyDescent="0.25">
      <c r="A10416" s="131"/>
    </row>
    <row r="10417" spans="1:1" x14ac:dyDescent="0.25">
      <c r="A10417" s="131"/>
    </row>
    <row r="10418" spans="1:1" x14ac:dyDescent="0.25">
      <c r="A10418" s="131"/>
    </row>
    <row r="10419" spans="1:1" x14ac:dyDescent="0.25">
      <c r="A10419" s="131"/>
    </row>
    <row r="10420" spans="1:1" x14ac:dyDescent="0.25">
      <c r="A10420" s="131"/>
    </row>
    <row r="10421" spans="1:1" x14ac:dyDescent="0.25">
      <c r="A10421" s="131"/>
    </row>
    <row r="10422" spans="1:1" x14ac:dyDescent="0.25">
      <c r="A10422" s="131"/>
    </row>
    <row r="10423" spans="1:1" x14ac:dyDescent="0.25">
      <c r="A10423" s="131"/>
    </row>
    <row r="10424" spans="1:1" x14ac:dyDescent="0.25">
      <c r="A10424" s="131"/>
    </row>
    <row r="10425" spans="1:1" x14ac:dyDescent="0.25">
      <c r="A10425" s="131"/>
    </row>
    <row r="10426" spans="1:1" x14ac:dyDescent="0.25">
      <c r="A10426" s="131"/>
    </row>
    <row r="10427" spans="1:1" x14ac:dyDescent="0.25">
      <c r="A10427" s="131"/>
    </row>
    <row r="10428" spans="1:1" x14ac:dyDescent="0.25">
      <c r="A10428" s="131"/>
    </row>
    <row r="10429" spans="1:1" x14ac:dyDescent="0.25">
      <c r="A10429" s="131"/>
    </row>
    <row r="10430" spans="1:1" x14ac:dyDescent="0.25">
      <c r="A10430" s="131"/>
    </row>
    <row r="10431" spans="1:1" x14ac:dyDescent="0.25">
      <c r="A10431" s="131"/>
    </row>
    <row r="10432" spans="1:1" x14ac:dyDescent="0.25">
      <c r="A10432" s="131"/>
    </row>
    <row r="10433" spans="1:1" x14ac:dyDescent="0.25">
      <c r="A10433" s="131"/>
    </row>
    <row r="10434" spans="1:1" x14ac:dyDescent="0.25">
      <c r="A10434" s="131"/>
    </row>
    <row r="10435" spans="1:1" x14ac:dyDescent="0.25">
      <c r="A10435" s="131"/>
    </row>
    <row r="10436" spans="1:1" x14ac:dyDescent="0.25">
      <c r="A10436" s="131"/>
    </row>
    <row r="10437" spans="1:1" x14ac:dyDescent="0.25">
      <c r="A10437" s="131"/>
    </row>
    <row r="10438" spans="1:1" x14ac:dyDescent="0.25">
      <c r="A10438" s="131"/>
    </row>
    <row r="10439" spans="1:1" x14ac:dyDescent="0.25">
      <c r="A10439" s="131"/>
    </row>
    <row r="10440" spans="1:1" x14ac:dyDescent="0.25">
      <c r="A10440" s="131"/>
    </row>
    <row r="10441" spans="1:1" x14ac:dyDescent="0.25">
      <c r="A10441" s="131"/>
    </row>
    <row r="10442" spans="1:1" x14ac:dyDescent="0.25">
      <c r="A10442" s="131"/>
    </row>
    <row r="10443" spans="1:1" x14ac:dyDescent="0.25">
      <c r="A10443" s="131"/>
    </row>
    <row r="10444" spans="1:1" x14ac:dyDescent="0.25">
      <c r="A10444" s="131"/>
    </row>
    <row r="10445" spans="1:1" x14ac:dyDescent="0.25">
      <c r="A10445" s="131"/>
    </row>
    <row r="10446" spans="1:1" x14ac:dyDescent="0.25">
      <c r="A10446" s="131"/>
    </row>
    <row r="10447" spans="1:1" x14ac:dyDescent="0.25">
      <c r="A10447" s="131"/>
    </row>
    <row r="10448" spans="1:1" x14ac:dyDescent="0.25">
      <c r="A10448" s="131"/>
    </row>
    <row r="10449" spans="1:1" x14ac:dyDescent="0.25">
      <c r="A10449" s="131"/>
    </row>
    <row r="10450" spans="1:1" x14ac:dyDescent="0.25">
      <c r="A10450" s="131"/>
    </row>
    <row r="10451" spans="1:1" x14ac:dyDescent="0.25">
      <c r="A10451" s="131"/>
    </row>
    <row r="10452" spans="1:1" x14ac:dyDescent="0.25">
      <c r="A10452" s="131"/>
    </row>
    <row r="10453" spans="1:1" x14ac:dyDescent="0.25">
      <c r="A10453" s="131"/>
    </row>
    <row r="10454" spans="1:1" x14ac:dyDescent="0.25">
      <c r="A10454" s="131"/>
    </row>
    <row r="10455" spans="1:1" x14ac:dyDescent="0.25">
      <c r="A10455" s="131"/>
    </row>
    <row r="10456" spans="1:1" x14ac:dyDescent="0.25">
      <c r="A10456" s="131"/>
    </row>
    <row r="10457" spans="1:1" x14ac:dyDescent="0.25">
      <c r="A10457" s="131"/>
    </row>
    <row r="10458" spans="1:1" x14ac:dyDescent="0.25">
      <c r="A10458" s="131"/>
    </row>
    <row r="10459" spans="1:1" x14ac:dyDescent="0.25">
      <c r="A10459" s="131"/>
    </row>
    <row r="10460" spans="1:1" x14ac:dyDescent="0.25">
      <c r="A10460" s="131"/>
    </row>
    <row r="10461" spans="1:1" x14ac:dyDescent="0.25">
      <c r="A10461" s="131"/>
    </row>
    <row r="10462" spans="1:1" x14ac:dyDescent="0.25">
      <c r="A10462" s="131"/>
    </row>
    <row r="10463" spans="1:1" x14ac:dyDescent="0.25">
      <c r="A10463" s="131"/>
    </row>
    <row r="10464" spans="1:1" x14ac:dyDescent="0.25">
      <c r="A10464" s="131"/>
    </row>
    <row r="10465" spans="1:1" x14ac:dyDescent="0.25">
      <c r="A10465" s="131"/>
    </row>
    <row r="10466" spans="1:1" x14ac:dyDescent="0.25">
      <c r="A10466" s="131"/>
    </row>
    <row r="10467" spans="1:1" x14ac:dyDescent="0.25">
      <c r="A10467" s="131"/>
    </row>
    <row r="10468" spans="1:1" x14ac:dyDescent="0.25">
      <c r="A10468" s="131"/>
    </row>
    <row r="10469" spans="1:1" x14ac:dyDescent="0.25">
      <c r="A10469" s="131"/>
    </row>
    <row r="10470" spans="1:1" x14ac:dyDescent="0.25">
      <c r="A10470" s="131"/>
    </row>
    <row r="10471" spans="1:1" x14ac:dyDescent="0.25">
      <c r="A10471" s="131"/>
    </row>
    <row r="10472" spans="1:1" x14ac:dyDescent="0.25">
      <c r="A10472" s="131"/>
    </row>
    <row r="10473" spans="1:1" x14ac:dyDescent="0.25">
      <c r="A10473" s="131"/>
    </row>
    <row r="10474" spans="1:1" x14ac:dyDescent="0.25">
      <c r="A10474" s="131"/>
    </row>
    <row r="10475" spans="1:1" x14ac:dyDescent="0.25">
      <c r="A10475" s="131"/>
    </row>
    <row r="10476" spans="1:1" x14ac:dyDescent="0.25">
      <c r="A10476" s="131"/>
    </row>
    <row r="10477" spans="1:1" x14ac:dyDescent="0.25">
      <c r="A10477" s="131"/>
    </row>
    <row r="10478" spans="1:1" x14ac:dyDescent="0.25">
      <c r="A10478" s="131"/>
    </row>
    <row r="10479" spans="1:1" x14ac:dyDescent="0.25">
      <c r="A10479" s="131"/>
    </row>
    <row r="10480" spans="1:1" x14ac:dyDescent="0.25">
      <c r="A10480" s="131"/>
    </row>
    <row r="10481" spans="1:1" x14ac:dyDescent="0.25">
      <c r="A10481" s="131"/>
    </row>
    <row r="10482" spans="1:1" x14ac:dyDescent="0.25">
      <c r="A10482" s="131"/>
    </row>
    <row r="10483" spans="1:1" x14ac:dyDescent="0.25">
      <c r="A10483" s="131"/>
    </row>
    <row r="10484" spans="1:1" x14ac:dyDescent="0.25">
      <c r="A10484" s="131"/>
    </row>
    <row r="10485" spans="1:1" x14ac:dyDescent="0.25">
      <c r="A10485" s="131"/>
    </row>
    <row r="10486" spans="1:1" x14ac:dyDescent="0.25">
      <c r="A10486" s="131"/>
    </row>
    <row r="10487" spans="1:1" x14ac:dyDescent="0.25">
      <c r="A10487" s="131"/>
    </row>
    <row r="10488" spans="1:1" x14ac:dyDescent="0.25">
      <c r="A10488" s="131"/>
    </row>
    <row r="10489" spans="1:1" x14ac:dyDescent="0.25">
      <c r="A10489" s="131"/>
    </row>
    <row r="10490" spans="1:1" x14ac:dyDescent="0.25">
      <c r="A10490" s="131"/>
    </row>
    <row r="10491" spans="1:1" x14ac:dyDescent="0.25">
      <c r="A10491" s="131"/>
    </row>
    <row r="10492" spans="1:1" x14ac:dyDescent="0.25">
      <c r="A10492" s="131"/>
    </row>
    <row r="10493" spans="1:1" x14ac:dyDescent="0.25">
      <c r="A10493" s="131"/>
    </row>
    <row r="10494" spans="1:1" x14ac:dyDescent="0.25">
      <c r="A10494" s="131"/>
    </row>
    <row r="10495" spans="1:1" x14ac:dyDescent="0.25">
      <c r="A10495" s="131"/>
    </row>
    <row r="10496" spans="1:1" x14ac:dyDescent="0.25">
      <c r="A10496" s="131"/>
    </row>
    <row r="10497" spans="1:1" x14ac:dyDescent="0.25">
      <c r="A10497" s="131"/>
    </row>
    <row r="10498" spans="1:1" x14ac:dyDescent="0.25">
      <c r="A10498" s="131"/>
    </row>
    <row r="10499" spans="1:1" x14ac:dyDescent="0.25">
      <c r="A10499" s="131"/>
    </row>
    <row r="10500" spans="1:1" x14ac:dyDescent="0.25">
      <c r="A10500" s="131"/>
    </row>
    <row r="10501" spans="1:1" x14ac:dyDescent="0.25">
      <c r="A10501" s="131"/>
    </row>
    <row r="10502" spans="1:1" x14ac:dyDescent="0.25">
      <c r="A10502" s="131"/>
    </row>
    <row r="10503" spans="1:1" x14ac:dyDescent="0.25">
      <c r="A10503" s="131"/>
    </row>
    <row r="10504" spans="1:1" x14ac:dyDescent="0.25">
      <c r="A10504" s="131"/>
    </row>
    <row r="10505" spans="1:1" x14ac:dyDescent="0.25">
      <c r="A10505" s="131"/>
    </row>
    <row r="10506" spans="1:1" x14ac:dyDescent="0.25">
      <c r="A10506" s="131"/>
    </row>
    <row r="10507" spans="1:1" x14ac:dyDescent="0.25">
      <c r="A10507" s="131"/>
    </row>
    <row r="10508" spans="1:1" x14ac:dyDescent="0.25">
      <c r="A10508" s="131"/>
    </row>
    <row r="10509" spans="1:1" x14ac:dyDescent="0.25">
      <c r="A10509" s="131"/>
    </row>
    <row r="10510" spans="1:1" x14ac:dyDescent="0.25">
      <c r="A10510" s="131"/>
    </row>
    <row r="10511" spans="1:1" x14ac:dyDescent="0.25">
      <c r="A10511" s="131"/>
    </row>
    <row r="10512" spans="1:1" x14ac:dyDescent="0.25">
      <c r="A10512" s="131"/>
    </row>
    <row r="10513" spans="1:1" x14ac:dyDescent="0.25">
      <c r="A10513" s="131"/>
    </row>
    <row r="10514" spans="1:1" x14ac:dyDescent="0.25">
      <c r="A10514" s="131"/>
    </row>
    <row r="10515" spans="1:1" x14ac:dyDescent="0.25">
      <c r="A10515" s="131"/>
    </row>
    <row r="10516" spans="1:1" x14ac:dyDescent="0.25">
      <c r="A10516" s="131"/>
    </row>
    <row r="10517" spans="1:1" x14ac:dyDescent="0.25">
      <c r="A10517" s="131"/>
    </row>
    <row r="10518" spans="1:1" x14ac:dyDescent="0.25">
      <c r="A10518" s="131"/>
    </row>
    <row r="10519" spans="1:1" x14ac:dyDescent="0.25">
      <c r="A10519" s="131"/>
    </row>
    <row r="10520" spans="1:1" x14ac:dyDescent="0.25">
      <c r="A10520" s="131"/>
    </row>
    <row r="10521" spans="1:1" x14ac:dyDescent="0.25">
      <c r="A10521" s="131"/>
    </row>
    <row r="10522" spans="1:1" x14ac:dyDescent="0.25">
      <c r="A10522" s="131"/>
    </row>
    <row r="10523" spans="1:1" x14ac:dyDescent="0.25">
      <c r="A10523" s="131"/>
    </row>
    <row r="10524" spans="1:1" x14ac:dyDescent="0.25">
      <c r="A10524" s="131"/>
    </row>
    <row r="10525" spans="1:1" x14ac:dyDescent="0.25">
      <c r="A10525" s="131"/>
    </row>
    <row r="10526" spans="1:1" x14ac:dyDescent="0.25">
      <c r="A10526" s="131"/>
    </row>
    <row r="10527" spans="1:1" x14ac:dyDescent="0.25">
      <c r="A10527" s="131"/>
    </row>
    <row r="10528" spans="1:1" x14ac:dyDescent="0.25">
      <c r="A10528" s="131"/>
    </row>
    <row r="10529" spans="1:1" x14ac:dyDescent="0.25">
      <c r="A10529" s="131"/>
    </row>
    <row r="10530" spans="1:1" x14ac:dyDescent="0.25">
      <c r="A10530" s="131"/>
    </row>
    <row r="10531" spans="1:1" x14ac:dyDescent="0.25">
      <c r="A10531" s="131"/>
    </row>
    <row r="10532" spans="1:1" x14ac:dyDescent="0.25">
      <c r="A10532" s="131"/>
    </row>
    <row r="10533" spans="1:1" x14ac:dyDescent="0.25">
      <c r="A10533" s="131"/>
    </row>
    <row r="10534" spans="1:1" x14ac:dyDescent="0.25">
      <c r="A10534" s="131"/>
    </row>
    <row r="10535" spans="1:1" x14ac:dyDescent="0.25">
      <c r="A10535" s="131"/>
    </row>
    <row r="10536" spans="1:1" x14ac:dyDescent="0.25">
      <c r="A10536" s="131"/>
    </row>
    <row r="10537" spans="1:1" x14ac:dyDescent="0.25">
      <c r="A10537" s="131"/>
    </row>
    <row r="10538" spans="1:1" x14ac:dyDescent="0.25">
      <c r="A10538" s="131"/>
    </row>
    <row r="10539" spans="1:1" x14ac:dyDescent="0.25">
      <c r="A10539" s="131"/>
    </row>
    <row r="10540" spans="1:1" x14ac:dyDescent="0.25">
      <c r="A10540" s="131"/>
    </row>
    <row r="10541" spans="1:1" x14ac:dyDescent="0.25">
      <c r="A10541" s="131"/>
    </row>
    <row r="10542" spans="1:1" x14ac:dyDescent="0.25">
      <c r="A10542" s="131"/>
    </row>
    <row r="10543" spans="1:1" x14ac:dyDescent="0.25">
      <c r="A10543" s="131"/>
    </row>
    <row r="10544" spans="1:1" x14ac:dyDescent="0.25">
      <c r="A10544" s="131"/>
    </row>
    <row r="10545" spans="1:1" x14ac:dyDescent="0.25">
      <c r="A10545" s="131"/>
    </row>
    <row r="10546" spans="1:1" x14ac:dyDescent="0.25">
      <c r="A10546" s="131"/>
    </row>
    <row r="10547" spans="1:1" x14ac:dyDescent="0.25">
      <c r="A10547" s="131"/>
    </row>
    <row r="10548" spans="1:1" x14ac:dyDescent="0.25">
      <c r="A10548" s="131"/>
    </row>
    <row r="10549" spans="1:1" x14ac:dyDescent="0.25">
      <c r="A10549" s="131"/>
    </row>
    <row r="10550" spans="1:1" x14ac:dyDescent="0.25">
      <c r="A10550" s="131"/>
    </row>
    <row r="10551" spans="1:1" x14ac:dyDescent="0.25">
      <c r="A10551" s="131"/>
    </row>
    <row r="10552" spans="1:1" x14ac:dyDescent="0.25">
      <c r="A10552" s="131"/>
    </row>
    <row r="10553" spans="1:1" x14ac:dyDescent="0.25">
      <c r="A10553" s="131"/>
    </row>
    <row r="10554" spans="1:1" x14ac:dyDescent="0.25">
      <c r="A10554" s="131"/>
    </row>
    <row r="10555" spans="1:1" x14ac:dyDescent="0.25">
      <c r="A10555" s="131"/>
    </row>
    <row r="10556" spans="1:1" x14ac:dyDescent="0.25">
      <c r="A10556" s="131"/>
    </row>
    <row r="10557" spans="1:1" x14ac:dyDescent="0.25">
      <c r="A10557" s="131"/>
    </row>
    <row r="10558" spans="1:1" x14ac:dyDescent="0.25">
      <c r="A10558" s="131"/>
    </row>
    <row r="10559" spans="1:1" x14ac:dyDescent="0.25">
      <c r="A10559" s="131"/>
    </row>
    <row r="10560" spans="1:1" x14ac:dyDescent="0.25">
      <c r="A10560" s="131"/>
    </row>
    <row r="10561" spans="1:1" x14ac:dyDescent="0.25">
      <c r="A10561" s="131"/>
    </row>
    <row r="10562" spans="1:1" x14ac:dyDescent="0.25">
      <c r="A10562" s="131"/>
    </row>
    <row r="10563" spans="1:1" x14ac:dyDescent="0.25">
      <c r="A10563" s="131"/>
    </row>
    <row r="10564" spans="1:1" x14ac:dyDescent="0.25">
      <c r="A10564" s="131"/>
    </row>
    <row r="10565" spans="1:1" x14ac:dyDescent="0.25">
      <c r="A10565" s="131"/>
    </row>
    <row r="10566" spans="1:1" x14ac:dyDescent="0.25">
      <c r="A10566" s="131"/>
    </row>
    <row r="10567" spans="1:1" x14ac:dyDescent="0.25">
      <c r="A10567" s="131"/>
    </row>
    <row r="10568" spans="1:1" x14ac:dyDescent="0.25">
      <c r="A10568" s="131"/>
    </row>
    <row r="10569" spans="1:1" x14ac:dyDescent="0.25">
      <c r="A10569" s="131"/>
    </row>
    <row r="10570" spans="1:1" x14ac:dyDescent="0.25">
      <c r="A10570" s="131"/>
    </row>
    <row r="10571" spans="1:1" x14ac:dyDescent="0.25">
      <c r="A10571" s="131"/>
    </row>
    <row r="10572" spans="1:1" x14ac:dyDescent="0.25">
      <c r="A10572" s="131"/>
    </row>
    <row r="10573" spans="1:1" x14ac:dyDescent="0.25">
      <c r="A10573" s="131"/>
    </row>
    <row r="10574" spans="1:1" x14ac:dyDescent="0.25">
      <c r="A10574" s="131"/>
    </row>
    <row r="10575" spans="1:1" x14ac:dyDescent="0.25">
      <c r="A10575" s="131"/>
    </row>
    <row r="10576" spans="1:1" x14ac:dyDescent="0.25">
      <c r="A10576" s="131"/>
    </row>
    <row r="10577" spans="1:1" x14ac:dyDescent="0.25">
      <c r="A10577" s="131"/>
    </row>
    <row r="10578" spans="1:1" x14ac:dyDescent="0.25">
      <c r="A10578" s="131"/>
    </row>
    <row r="10579" spans="1:1" x14ac:dyDescent="0.25">
      <c r="A10579" s="131"/>
    </row>
    <row r="10580" spans="1:1" x14ac:dyDescent="0.25">
      <c r="A10580" s="131"/>
    </row>
    <row r="10581" spans="1:1" x14ac:dyDescent="0.25">
      <c r="A10581" s="131"/>
    </row>
    <row r="10582" spans="1:1" x14ac:dyDescent="0.25">
      <c r="A10582" s="131"/>
    </row>
    <row r="10583" spans="1:1" x14ac:dyDescent="0.25">
      <c r="A10583" s="131"/>
    </row>
    <row r="10584" spans="1:1" x14ac:dyDescent="0.25">
      <c r="A10584" s="131"/>
    </row>
    <row r="10585" spans="1:1" x14ac:dyDescent="0.25">
      <c r="A10585" s="131"/>
    </row>
    <row r="10586" spans="1:1" x14ac:dyDescent="0.25">
      <c r="A10586" s="131"/>
    </row>
    <row r="10587" spans="1:1" x14ac:dyDescent="0.25">
      <c r="A10587" s="131"/>
    </row>
    <row r="10588" spans="1:1" x14ac:dyDescent="0.25">
      <c r="A10588" s="131"/>
    </row>
    <row r="10589" spans="1:1" x14ac:dyDescent="0.25">
      <c r="A10589" s="131"/>
    </row>
    <row r="10590" spans="1:1" x14ac:dyDescent="0.25">
      <c r="A10590" s="131"/>
    </row>
    <row r="10591" spans="1:1" x14ac:dyDescent="0.25">
      <c r="A10591" s="131"/>
    </row>
    <row r="10592" spans="1:1" x14ac:dyDescent="0.25">
      <c r="A10592" s="131"/>
    </row>
    <row r="10593" spans="1:1" x14ac:dyDescent="0.25">
      <c r="A10593" s="131"/>
    </row>
    <row r="10594" spans="1:1" x14ac:dyDescent="0.25">
      <c r="A10594" s="131"/>
    </row>
    <row r="10595" spans="1:1" x14ac:dyDescent="0.25">
      <c r="A10595" s="131"/>
    </row>
    <row r="10596" spans="1:1" x14ac:dyDescent="0.25">
      <c r="A10596" s="131"/>
    </row>
    <row r="10597" spans="1:1" x14ac:dyDescent="0.25">
      <c r="A10597" s="131"/>
    </row>
    <row r="10598" spans="1:1" x14ac:dyDescent="0.25">
      <c r="A10598" s="131"/>
    </row>
    <row r="10599" spans="1:1" x14ac:dyDescent="0.25">
      <c r="A10599" s="131"/>
    </row>
    <row r="10600" spans="1:1" x14ac:dyDescent="0.25">
      <c r="A10600" s="131"/>
    </row>
    <row r="10601" spans="1:1" x14ac:dyDescent="0.25">
      <c r="A10601" s="131"/>
    </row>
    <row r="10602" spans="1:1" x14ac:dyDescent="0.25">
      <c r="A10602" s="131"/>
    </row>
    <row r="10603" spans="1:1" x14ac:dyDescent="0.25">
      <c r="A10603" s="131"/>
    </row>
    <row r="10604" spans="1:1" x14ac:dyDescent="0.25">
      <c r="A10604" s="131"/>
    </row>
    <row r="10605" spans="1:1" x14ac:dyDescent="0.25">
      <c r="A10605" s="131"/>
    </row>
    <row r="10606" spans="1:1" x14ac:dyDescent="0.25">
      <c r="A10606" s="131"/>
    </row>
    <row r="10607" spans="1:1" x14ac:dyDescent="0.25">
      <c r="A10607" s="131"/>
    </row>
    <row r="10608" spans="1:1" x14ac:dyDescent="0.25">
      <c r="A10608" s="131"/>
    </row>
    <row r="10609" spans="1:1" x14ac:dyDescent="0.25">
      <c r="A10609" s="131"/>
    </row>
    <row r="10610" spans="1:1" x14ac:dyDescent="0.25">
      <c r="A10610" s="131"/>
    </row>
    <row r="10611" spans="1:1" x14ac:dyDescent="0.25">
      <c r="A10611" s="131"/>
    </row>
    <row r="10612" spans="1:1" x14ac:dyDescent="0.25">
      <c r="A10612" s="131"/>
    </row>
    <row r="10613" spans="1:1" x14ac:dyDescent="0.25">
      <c r="A10613" s="131"/>
    </row>
    <row r="10614" spans="1:1" x14ac:dyDescent="0.25">
      <c r="A10614" s="131"/>
    </row>
    <row r="10615" spans="1:1" x14ac:dyDescent="0.25">
      <c r="A10615" s="131"/>
    </row>
    <row r="10616" spans="1:1" x14ac:dyDescent="0.25">
      <c r="A10616" s="131"/>
    </row>
    <row r="10617" spans="1:1" x14ac:dyDescent="0.25">
      <c r="A10617" s="131"/>
    </row>
    <row r="10618" spans="1:1" x14ac:dyDescent="0.25">
      <c r="A10618" s="131"/>
    </row>
    <row r="10619" spans="1:1" x14ac:dyDescent="0.25">
      <c r="A10619" s="131"/>
    </row>
    <row r="10620" spans="1:1" x14ac:dyDescent="0.25">
      <c r="A10620" s="131"/>
    </row>
    <row r="10621" spans="1:1" x14ac:dyDescent="0.25">
      <c r="A10621" s="131"/>
    </row>
    <row r="10622" spans="1:1" x14ac:dyDescent="0.25">
      <c r="A10622" s="131"/>
    </row>
    <row r="10623" spans="1:1" x14ac:dyDescent="0.25">
      <c r="A10623" s="131"/>
    </row>
    <row r="10624" spans="1:1" x14ac:dyDescent="0.25">
      <c r="A10624" s="131"/>
    </row>
    <row r="10625" spans="1:1" x14ac:dyDescent="0.25">
      <c r="A10625" s="131"/>
    </row>
    <row r="10626" spans="1:1" x14ac:dyDescent="0.25">
      <c r="A10626" s="131"/>
    </row>
    <row r="10627" spans="1:1" x14ac:dyDescent="0.25">
      <c r="A10627" s="131"/>
    </row>
    <row r="10628" spans="1:1" x14ac:dyDescent="0.25">
      <c r="A10628" s="131"/>
    </row>
    <row r="10629" spans="1:1" x14ac:dyDescent="0.25">
      <c r="A10629" s="131"/>
    </row>
    <row r="10630" spans="1:1" x14ac:dyDescent="0.25">
      <c r="A10630" s="131"/>
    </row>
    <row r="10631" spans="1:1" x14ac:dyDescent="0.25">
      <c r="A10631" s="131"/>
    </row>
    <row r="10632" spans="1:1" x14ac:dyDescent="0.25">
      <c r="A10632" s="131"/>
    </row>
    <row r="10633" spans="1:1" x14ac:dyDescent="0.25">
      <c r="A10633" s="131"/>
    </row>
    <row r="10634" spans="1:1" x14ac:dyDescent="0.25">
      <c r="A10634" s="131"/>
    </row>
    <row r="10635" spans="1:1" x14ac:dyDescent="0.25">
      <c r="A10635" s="131"/>
    </row>
    <row r="10636" spans="1:1" x14ac:dyDescent="0.25">
      <c r="A10636" s="131"/>
    </row>
    <row r="10637" spans="1:1" x14ac:dyDescent="0.25">
      <c r="A10637" s="131"/>
    </row>
    <row r="10638" spans="1:1" x14ac:dyDescent="0.25">
      <c r="A10638" s="131"/>
    </row>
    <row r="10639" spans="1:1" x14ac:dyDescent="0.25">
      <c r="A10639" s="131"/>
    </row>
    <row r="10640" spans="1:1" x14ac:dyDescent="0.25">
      <c r="A10640" s="131"/>
    </row>
    <row r="10641" spans="1:1" x14ac:dyDescent="0.25">
      <c r="A10641" s="131"/>
    </row>
    <row r="10642" spans="1:1" x14ac:dyDescent="0.25">
      <c r="A10642" s="131"/>
    </row>
    <row r="10643" spans="1:1" x14ac:dyDescent="0.25">
      <c r="A10643" s="131"/>
    </row>
    <row r="10644" spans="1:1" x14ac:dyDescent="0.25">
      <c r="A10644" s="131"/>
    </row>
    <row r="10645" spans="1:1" x14ac:dyDescent="0.25">
      <c r="A10645" s="131"/>
    </row>
    <row r="10646" spans="1:1" x14ac:dyDescent="0.25">
      <c r="A10646" s="131"/>
    </row>
    <row r="10647" spans="1:1" x14ac:dyDescent="0.25">
      <c r="A10647" s="131"/>
    </row>
    <row r="10648" spans="1:1" x14ac:dyDescent="0.25">
      <c r="A10648" s="131"/>
    </row>
    <row r="10649" spans="1:1" x14ac:dyDescent="0.25">
      <c r="A10649" s="131"/>
    </row>
    <row r="10650" spans="1:1" x14ac:dyDescent="0.25">
      <c r="A10650" s="131"/>
    </row>
    <row r="10651" spans="1:1" x14ac:dyDescent="0.25">
      <c r="A10651" s="131"/>
    </row>
    <row r="10652" spans="1:1" x14ac:dyDescent="0.25">
      <c r="A10652" s="131"/>
    </row>
    <row r="10653" spans="1:1" x14ac:dyDescent="0.25">
      <c r="A10653" s="131"/>
    </row>
    <row r="10654" spans="1:1" x14ac:dyDescent="0.25">
      <c r="A10654" s="131"/>
    </row>
    <row r="10655" spans="1:1" x14ac:dyDescent="0.25">
      <c r="A10655" s="131"/>
    </row>
    <row r="10656" spans="1:1" x14ac:dyDescent="0.25">
      <c r="A10656" s="131"/>
    </row>
    <row r="10657" spans="1:1" x14ac:dyDescent="0.25">
      <c r="A10657" s="131"/>
    </row>
    <row r="10658" spans="1:1" x14ac:dyDescent="0.25">
      <c r="A10658" s="131"/>
    </row>
    <row r="10659" spans="1:1" x14ac:dyDescent="0.25">
      <c r="A10659" s="131"/>
    </row>
    <row r="10660" spans="1:1" x14ac:dyDescent="0.25">
      <c r="A10660" s="131"/>
    </row>
    <row r="10661" spans="1:1" x14ac:dyDescent="0.25">
      <c r="A10661" s="131"/>
    </row>
    <row r="10662" spans="1:1" x14ac:dyDescent="0.25">
      <c r="A10662" s="131"/>
    </row>
    <row r="10663" spans="1:1" x14ac:dyDescent="0.25">
      <c r="A10663" s="131"/>
    </row>
    <row r="10664" spans="1:1" x14ac:dyDescent="0.25">
      <c r="A10664" s="131"/>
    </row>
    <row r="10665" spans="1:1" x14ac:dyDescent="0.25">
      <c r="A10665" s="131"/>
    </row>
    <row r="10666" spans="1:1" x14ac:dyDescent="0.25">
      <c r="A10666" s="131"/>
    </row>
    <row r="10667" spans="1:1" x14ac:dyDescent="0.25">
      <c r="A10667" s="131"/>
    </row>
    <row r="10668" spans="1:1" x14ac:dyDescent="0.25">
      <c r="A10668" s="131"/>
    </row>
    <row r="10669" spans="1:1" x14ac:dyDescent="0.25">
      <c r="A10669" s="131"/>
    </row>
    <row r="10670" spans="1:1" x14ac:dyDescent="0.25">
      <c r="A10670" s="131"/>
    </row>
    <row r="10671" spans="1:1" x14ac:dyDescent="0.25">
      <c r="A10671" s="131"/>
    </row>
    <row r="10672" spans="1:1" x14ac:dyDescent="0.25">
      <c r="A10672" s="131"/>
    </row>
    <row r="10673" spans="1:1" x14ac:dyDescent="0.25">
      <c r="A10673" s="131"/>
    </row>
    <row r="10674" spans="1:1" x14ac:dyDescent="0.25">
      <c r="A10674" s="131"/>
    </row>
    <row r="10675" spans="1:1" x14ac:dyDescent="0.25">
      <c r="A10675" s="131"/>
    </row>
    <row r="10676" spans="1:1" x14ac:dyDescent="0.25">
      <c r="A10676" s="131"/>
    </row>
    <row r="10677" spans="1:1" x14ac:dyDescent="0.25">
      <c r="A10677" s="131"/>
    </row>
    <row r="10678" spans="1:1" x14ac:dyDescent="0.25">
      <c r="A10678" s="131"/>
    </row>
    <row r="10679" spans="1:1" x14ac:dyDescent="0.25">
      <c r="A10679" s="131"/>
    </row>
    <row r="10680" spans="1:1" x14ac:dyDescent="0.25">
      <c r="A10680" s="131"/>
    </row>
    <row r="10681" spans="1:1" x14ac:dyDescent="0.25">
      <c r="A10681" s="131"/>
    </row>
    <row r="10682" spans="1:1" x14ac:dyDescent="0.25">
      <c r="A10682" s="131"/>
    </row>
    <row r="10683" spans="1:1" x14ac:dyDescent="0.25">
      <c r="A10683" s="131"/>
    </row>
    <row r="10684" spans="1:1" x14ac:dyDescent="0.25">
      <c r="A10684" s="131"/>
    </row>
    <row r="10685" spans="1:1" x14ac:dyDescent="0.25">
      <c r="A10685" s="131"/>
    </row>
    <row r="10686" spans="1:1" x14ac:dyDescent="0.25">
      <c r="A10686" s="131"/>
    </row>
    <row r="10687" spans="1:1" x14ac:dyDescent="0.25">
      <c r="A10687" s="131"/>
    </row>
    <row r="10688" spans="1:1" x14ac:dyDescent="0.25">
      <c r="A10688" s="131"/>
    </row>
    <row r="10689" spans="1:1" x14ac:dyDescent="0.25">
      <c r="A10689" s="131"/>
    </row>
    <row r="10690" spans="1:1" x14ac:dyDescent="0.25">
      <c r="A10690" s="131"/>
    </row>
    <row r="10691" spans="1:1" x14ac:dyDescent="0.25">
      <c r="A10691" s="131"/>
    </row>
    <row r="10692" spans="1:1" x14ac:dyDescent="0.25">
      <c r="A10692" s="131"/>
    </row>
    <row r="10693" spans="1:1" x14ac:dyDescent="0.25">
      <c r="A10693" s="131"/>
    </row>
    <row r="10694" spans="1:1" x14ac:dyDescent="0.25">
      <c r="A10694" s="131"/>
    </row>
    <row r="10695" spans="1:1" x14ac:dyDescent="0.25">
      <c r="A10695" s="131"/>
    </row>
    <row r="10696" spans="1:1" x14ac:dyDescent="0.25">
      <c r="A10696" s="131"/>
    </row>
    <row r="10697" spans="1:1" x14ac:dyDescent="0.25">
      <c r="A10697" s="131"/>
    </row>
    <row r="10698" spans="1:1" x14ac:dyDescent="0.25">
      <c r="A10698" s="131"/>
    </row>
    <row r="10699" spans="1:1" x14ac:dyDescent="0.25">
      <c r="A10699" s="131"/>
    </row>
    <row r="10700" spans="1:1" x14ac:dyDescent="0.25">
      <c r="A10700" s="131"/>
    </row>
    <row r="10701" spans="1:1" x14ac:dyDescent="0.25">
      <c r="A10701" s="131"/>
    </row>
    <row r="10702" spans="1:1" x14ac:dyDescent="0.25">
      <c r="A10702" s="131"/>
    </row>
    <row r="10703" spans="1:1" x14ac:dyDescent="0.25">
      <c r="A10703" s="131"/>
    </row>
    <row r="10704" spans="1:1" x14ac:dyDescent="0.25">
      <c r="A10704" s="131"/>
    </row>
    <row r="10705" spans="1:1" x14ac:dyDescent="0.25">
      <c r="A10705" s="131"/>
    </row>
    <row r="10706" spans="1:1" x14ac:dyDescent="0.25">
      <c r="A10706" s="131"/>
    </row>
    <row r="10707" spans="1:1" x14ac:dyDescent="0.25">
      <c r="A10707" s="131"/>
    </row>
    <row r="10708" spans="1:1" x14ac:dyDescent="0.25">
      <c r="A10708" s="131"/>
    </row>
    <row r="10709" spans="1:1" x14ac:dyDescent="0.25">
      <c r="A10709" s="131"/>
    </row>
    <row r="10710" spans="1:1" x14ac:dyDescent="0.25">
      <c r="A10710" s="131"/>
    </row>
    <row r="10711" spans="1:1" x14ac:dyDescent="0.25">
      <c r="A10711" s="131"/>
    </row>
    <row r="10712" spans="1:1" x14ac:dyDescent="0.25">
      <c r="A10712" s="131"/>
    </row>
    <row r="10713" spans="1:1" x14ac:dyDescent="0.25">
      <c r="A10713" s="131"/>
    </row>
    <row r="10714" spans="1:1" x14ac:dyDescent="0.25">
      <c r="A10714" s="131"/>
    </row>
    <row r="10715" spans="1:1" x14ac:dyDescent="0.25">
      <c r="A10715" s="131"/>
    </row>
    <row r="10716" spans="1:1" x14ac:dyDescent="0.25">
      <c r="A10716" s="131"/>
    </row>
    <row r="10717" spans="1:1" x14ac:dyDescent="0.25">
      <c r="A10717" s="131"/>
    </row>
    <row r="10718" spans="1:1" x14ac:dyDescent="0.25">
      <c r="A10718" s="131"/>
    </row>
    <row r="10719" spans="1:1" x14ac:dyDescent="0.25">
      <c r="A10719" s="131"/>
    </row>
    <row r="10720" spans="1:1" x14ac:dyDescent="0.25">
      <c r="A10720" s="131"/>
    </row>
    <row r="10721" spans="1:1" x14ac:dyDescent="0.25">
      <c r="A10721" s="131"/>
    </row>
    <row r="10722" spans="1:1" x14ac:dyDescent="0.25">
      <c r="A10722" s="131"/>
    </row>
    <row r="10723" spans="1:1" x14ac:dyDescent="0.25">
      <c r="A10723" s="131"/>
    </row>
    <row r="10724" spans="1:1" x14ac:dyDescent="0.25">
      <c r="A10724" s="131"/>
    </row>
    <row r="10725" spans="1:1" x14ac:dyDescent="0.25">
      <c r="A10725" s="131"/>
    </row>
    <row r="10726" spans="1:1" x14ac:dyDescent="0.25">
      <c r="A10726" s="131"/>
    </row>
    <row r="10727" spans="1:1" x14ac:dyDescent="0.25">
      <c r="A10727" s="131"/>
    </row>
    <row r="10728" spans="1:1" x14ac:dyDescent="0.25">
      <c r="A10728" s="131"/>
    </row>
    <row r="10729" spans="1:1" x14ac:dyDescent="0.25">
      <c r="A10729" s="131"/>
    </row>
    <row r="10730" spans="1:1" x14ac:dyDescent="0.25">
      <c r="A10730" s="131"/>
    </row>
    <row r="10731" spans="1:1" x14ac:dyDescent="0.25">
      <c r="A10731" s="131"/>
    </row>
    <row r="10732" spans="1:1" x14ac:dyDescent="0.25">
      <c r="A10732" s="131"/>
    </row>
    <row r="10733" spans="1:1" x14ac:dyDescent="0.25">
      <c r="A10733" s="131"/>
    </row>
    <row r="10734" spans="1:1" x14ac:dyDescent="0.25">
      <c r="A10734" s="131"/>
    </row>
    <row r="10735" spans="1:1" x14ac:dyDescent="0.25">
      <c r="A10735" s="131"/>
    </row>
    <row r="10736" spans="1:1" x14ac:dyDescent="0.25">
      <c r="A10736" s="131"/>
    </row>
    <row r="10737" spans="1:1" x14ac:dyDescent="0.25">
      <c r="A10737" s="131"/>
    </row>
    <row r="10738" spans="1:1" x14ac:dyDescent="0.25">
      <c r="A10738" s="131"/>
    </row>
    <row r="10739" spans="1:1" x14ac:dyDescent="0.25">
      <c r="A10739" s="131"/>
    </row>
    <row r="10740" spans="1:1" x14ac:dyDescent="0.25">
      <c r="A10740" s="131"/>
    </row>
    <row r="10741" spans="1:1" x14ac:dyDescent="0.25">
      <c r="A10741" s="131"/>
    </row>
    <row r="10742" spans="1:1" x14ac:dyDescent="0.25">
      <c r="A10742" s="131"/>
    </row>
    <row r="10743" spans="1:1" x14ac:dyDescent="0.25">
      <c r="A10743" s="131"/>
    </row>
    <row r="10744" spans="1:1" x14ac:dyDescent="0.25">
      <c r="A10744" s="131"/>
    </row>
    <row r="10745" spans="1:1" x14ac:dyDescent="0.25">
      <c r="A10745" s="131"/>
    </row>
    <row r="10746" spans="1:1" x14ac:dyDescent="0.25">
      <c r="A10746" s="131"/>
    </row>
    <row r="10747" spans="1:1" x14ac:dyDescent="0.25">
      <c r="A10747" s="131"/>
    </row>
    <row r="10748" spans="1:1" x14ac:dyDescent="0.25">
      <c r="A10748" s="131"/>
    </row>
    <row r="10749" spans="1:1" x14ac:dyDescent="0.25">
      <c r="A10749" s="131"/>
    </row>
    <row r="10750" spans="1:1" x14ac:dyDescent="0.25">
      <c r="A10750" s="131"/>
    </row>
    <row r="10751" spans="1:1" x14ac:dyDescent="0.25">
      <c r="A10751" s="131"/>
    </row>
    <row r="10752" spans="1:1" x14ac:dyDescent="0.25">
      <c r="A10752" s="131"/>
    </row>
    <row r="10753" spans="1:1" x14ac:dyDescent="0.25">
      <c r="A10753" s="131"/>
    </row>
    <row r="10754" spans="1:1" x14ac:dyDescent="0.25">
      <c r="A10754" s="131"/>
    </row>
    <row r="10755" spans="1:1" x14ac:dyDescent="0.25">
      <c r="A10755" s="131"/>
    </row>
    <row r="10756" spans="1:1" x14ac:dyDescent="0.25">
      <c r="A10756" s="131"/>
    </row>
    <row r="10757" spans="1:1" x14ac:dyDescent="0.25">
      <c r="A10757" s="131"/>
    </row>
    <row r="10758" spans="1:1" x14ac:dyDescent="0.25">
      <c r="A10758" s="131"/>
    </row>
    <row r="10759" spans="1:1" x14ac:dyDescent="0.25">
      <c r="A10759" s="131"/>
    </row>
    <row r="10760" spans="1:1" x14ac:dyDescent="0.25">
      <c r="A10760" s="131"/>
    </row>
    <row r="10761" spans="1:1" x14ac:dyDescent="0.25">
      <c r="A10761" s="131"/>
    </row>
    <row r="10762" spans="1:1" x14ac:dyDescent="0.25">
      <c r="A10762" s="131"/>
    </row>
    <row r="10763" spans="1:1" x14ac:dyDescent="0.25">
      <c r="A10763" s="131"/>
    </row>
    <row r="10764" spans="1:1" x14ac:dyDescent="0.25">
      <c r="A10764" s="131"/>
    </row>
    <row r="10765" spans="1:1" x14ac:dyDescent="0.25">
      <c r="A10765" s="131"/>
    </row>
    <row r="10766" spans="1:1" x14ac:dyDescent="0.25">
      <c r="A10766" s="131"/>
    </row>
    <row r="10767" spans="1:1" x14ac:dyDescent="0.25">
      <c r="A10767" s="131"/>
    </row>
    <row r="10768" spans="1:1" x14ac:dyDescent="0.25">
      <c r="A10768" s="131"/>
    </row>
    <row r="10769" spans="1:1" x14ac:dyDescent="0.25">
      <c r="A10769" s="131"/>
    </row>
    <row r="10770" spans="1:1" x14ac:dyDescent="0.25">
      <c r="A10770" s="131"/>
    </row>
    <row r="10771" spans="1:1" x14ac:dyDescent="0.25">
      <c r="A10771" s="131"/>
    </row>
    <row r="10772" spans="1:1" x14ac:dyDescent="0.25">
      <c r="A10772" s="131"/>
    </row>
    <row r="10773" spans="1:1" x14ac:dyDescent="0.25">
      <c r="A10773" s="131"/>
    </row>
    <row r="10774" spans="1:1" x14ac:dyDescent="0.25">
      <c r="A10774" s="131"/>
    </row>
    <row r="10775" spans="1:1" x14ac:dyDescent="0.25">
      <c r="A10775" s="131"/>
    </row>
    <row r="10776" spans="1:1" x14ac:dyDescent="0.25">
      <c r="A10776" s="131"/>
    </row>
    <row r="10777" spans="1:1" x14ac:dyDescent="0.25">
      <c r="A10777" s="131"/>
    </row>
    <row r="10778" spans="1:1" x14ac:dyDescent="0.25">
      <c r="A10778" s="131"/>
    </row>
    <row r="10779" spans="1:1" x14ac:dyDescent="0.25">
      <c r="A10779" s="131"/>
    </row>
    <row r="10780" spans="1:1" x14ac:dyDescent="0.25">
      <c r="A10780" s="131"/>
    </row>
    <row r="10781" spans="1:1" x14ac:dyDescent="0.25">
      <c r="A10781" s="131"/>
    </row>
    <row r="10782" spans="1:1" x14ac:dyDescent="0.25">
      <c r="A10782" s="131"/>
    </row>
    <row r="10783" spans="1:1" x14ac:dyDescent="0.25">
      <c r="A10783" s="131"/>
    </row>
    <row r="10784" spans="1:1" x14ac:dyDescent="0.25">
      <c r="A10784" s="131"/>
    </row>
    <row r="10785" spans="1:1" x14ac:dyDescent="0.25">
      <c r="A10785" s="131"/>
    </row>
    <row r="10786" spans="1:1" x14ac:dyDescent="0.25">
      <c r="A10786" s="131"/>
    </row>
    <row r="10787" spans="1:1" x14ac:dyDescent="0.25">
      <c r="A10787" s="131"/>
    </row>
    <row r="10788" spans="1:1" x14ac:dyDescent="0.25">
      <c r="A10788" s="131"/>
    </row>
    <row r="10789" spans="1:1" x14ac:dyDescent="0.25">
      <c r="A10789" s="131"/>
    </row>
    <row r="10790" spans="1:1" x14ac:dyDescent="0.25">
      <c r="A10790" s="131"/>
    </row>
    <row r="10791" spans="1:1" x14ac:dyDescent="0.25">
      <c r="A10791" s="131"/>
    </row>
    <row r="10792" spans="1:1" x14ac:dyDescent="0.25">
      <c r="A10792" s="131"/>
    </row>
    <row r="10793" spans="1:1" x14ac:dyDescent="0.25">
      <c r="A10793" s="131"/>
    </row>
    <row r="10794" spans="1:1" x14ac:dyDescent="0.25">
      <c r="A10794" s="131"/>
    </row>
    <row r="10795" spans="1:1" x14ac:dyDescent="0.25">
      <c r="A10795" s="131"/>
    </row>
    <row r="10796" spans="1:1" x14ac:dyDescent="0.25">
      <c r="A10796" s="131"/>
    </row>
    <row r="10797" spans="1:1" x14ac:dyDescent="0.25">
      <c r="A10797" s="131"/>
    </row>
    <row r="10798" spans="1:1" x14ac:dyDescent="0.25">
      <c r="A10798" s="131"/>
    </row>
    <row r="10799" spans="1:1" x14ac:dyDescent="0.25">
      <c r="A10799" s="131"/>
    </row>
    <row r="10800" spans="1:1" x14ac:dyDescent="0.25">
      <c r="A10800" s="131"/>
    </row>
    <row r="10801" spans="1:1" x14ac:dyDescent="0.25">
      <c r="A10801" s="131"/>
    </row>
    <row r="10802" spans="1:1" x14ac:dyDescent="0.25">
      <c r="A10802" s="131"/>
    </row>
    <row r="10803" spans="1:1" x14ac:dyDescent="0.25">
      <c r="A10803" s="131"/>
    </row>
    <row r="10804" spans="1:1" x14ac:dyDescent="0.25">
      <c r="A10804" s="131"/>
    </row>
    <row r="10805" spans="1:1" x14ac:dyDescent="0.25">
      <c r="A10805" s="131"/>
    </row>
    <row r="10806" spans="1:1" x14ac:dyDescent="0.25">
      <c r="A10806" s="131"/>
    </row>
    <row r="10807" spans="1:1" x14ac:dyDescent="0.25">
      <c r="A10807" s="131"/>
    </row>
    <row r="10808" spans="1:1" x14ac:dyDescent="0.25">
      <c r="A10808" s="131"/>
    </row>
    <row r="10809" spans="1:1" x14ac:dyDescent="0.25">
      <c r="A10809" s="131"/>
    </row>
    <row r="10810" spans="1:1" x14ac:dyDescent="0.25">
      <c r="A10810" s="131"/>
    </row>
    <row r="10811" spans="1:1" x14ac:dyDescent="0.25">
      <c r="A10811" s="131"/>
    </row>
    <row r="10812" spans="1:1" x14ac:dyDescent="0.25">
      <c r="A10812" s="131"/>
    </row>
    <row r="10813" spans="1:1" x14ac:dyDescent="0.25">
      <c r="A10813" s="131"/>
    </row>
    <row r="10814" spans="1:1" x14ac:dyDescent="0.25">
      <c r="A10814" s="131"/>
    </row>
    <row r="10815" spans="1:1" x14ac:dyDescent="0.25">
      <c r="A10815" s="131"/>
    </row>
    <row r="10816" spans="1:1" x14ac:dyDescent="0.25">
      <c r="A10816" s="131"/>
    </row>
    <row r="10817" spans="1:1" x14ac:dyDescent="0.25">
      <c r="A10817" s="131"/>
    </row>
    <row r="10818" spans="1:1" x14ac:dyDescent="0.25">
      <c r="A10818" s="131"/>
    </row>
  </sheetData>
  <sheetProtection formatColumns="0" formatRows="0" selectLockedCells="1" selectUnlockedCells="1"/>
  <mergeCells count="321">
    <mergeCell ref="B124:B128"/>
    <mergeCell ref="E502:F502"/>
    <mergeCell ref="B555:F555"/>
    <mergeCell ref="B601:F601"/>
    <mergeCell ref="B621:F621"/>
    <mergeCell ref="C524:F524"/>
    <mergeCell ref="B556:B560"/>
    <mergeCell ref="B524:B554"/>
    <mergeCell ref="B577:F577"/>
    <mergeCell ref="C572:F572"/>
    <mergeCell ref="A590:F590"/>
    <mergeCell ref="B592:B600"/>
    <mergeCell ref="C593:C600"/>
    <mergeCell ref="B602:B620"/>
    <mergeCell ref="C556:F556"/>
    <mergeCell ref="C536:F536"/>
    <mergeCell ref="C553:F553"/>
    <mergeCell ref="B578:B589"/>
    <mergeCell ref="C588:F588"/>
    <mergeCell ref="C568:F568"/>
    <mergeCell ref="A576:F576"/>
    <mergeCell ref="A577:A589"/>
    <mergeCell ref="B591:F591"/>
    <mergeCell ref="C564:F564"/>
    <mergeCell ref="C570:F570"/>
    <mergeCell ref="B561:F561"/>
    <mergeCell ref="A799:F799"/>
    <mergeCell ref="B713:F713"/>
    <mergeCell ref="C693:F693"/>
    <mergeCell ref="A798:F798"/>
    <mergeCell ref="B738:F738"/>
    <mergeCell ref="B660:B664"/>
    <mergeCell ref="B665:F665"/>
    <mergeCell ref="A797:F797"/>
    <mergeCell ref="A769:F769"/>
    <mergeCell ref="A794:F794"/>
    <mergeCell ref="A770:A771"/>
    <mergeCell ref="A772:F772"/>
    <mergeCell ref="A779:A790"/>
    <mergeCell ref="B767:F767"/>
    <mergeCell ref="A764:A765"/>
    <mergeCell ref="A773:A774"/>
    <mergeCell ref="B792:F792"/>
    <mergeCell ref="B789:F789"/>
    <mergeCell ref="A778:F778"/>
    <mergeCell ref="A767:A768"/>
    <mergeCell ref="B756:B757"/>
    <mergeCell ref="B764:F764"/>
    <mergeCell ref="A751:F751"/>
    <mergeCell ref="E679:F679"/>
    <mergeCell ref="A656:A657"/>
    <mergeCell ref="A655:F655"/>
    <mergeCell ref="A668:A671"/>
    <mergeCell ref="B668:F668"/>
    <mergeCell ref="C676:F676"/>
    <mergeCell ref="B670:F670"/>
    <mergeCell ref="B659:F659"/>
    <mergeCell ref="B656:F656"/>
    <mergeCell ref="A658:F658"/>
    <mergeCell ref="C663:F663"/>
    <mergeCell ref="A659:A666"/>
    <mergeCell ref="B673:F673"/>
    <mergeCell ref="C722:F722"/>
    <mergeCell ref="C742:F742"/>
    <mergeCell ref="B741:F741"/>
    <mergeCell ref="A707:F707"/>
    <mergeCell ref="A708:A736"/>
    <mergeCell ref="C697:F697"/>
    <mergeCell ref="A740:F740"/>
    <mergeCell ref="B735:F735"/>
    <mergeCell ref="A738:A739"/>
    <mergeCell ref="A701:F701"/>
    <mergeCell ref="B708:F708"/>
    <mergeCell ref="B714:B720"/>
    <mergeCell ref="C726:F726"/>
    <mergeCell ref="A737:F737"/>
    <mergeCell ref="B721:F721"/>
    <mergeCell ref="B722:B727"/>
    <mergeCell ref="B702:F702"/>
    <mergeCell ref="B728:F728"/>
    <mergeCell ref="B709:B712"/>
    <mergeCell ref="C630:F630"/>
    <mergeCell ref="B760:B762"/>
    <mergeCell ref="B759:F759"/>
    <mergeCell ref="C695:F695"/>
    <mergeCell ref="C699:F699"/>
    <mergeCell ref="B730:F730"/>
    <mergeCell ref="B626:B633"/>
    <mergeCell ref="A647:F647"/>
    <mergeCell ref="B648:F648"/>
    <mergeCell ref="B651:F651"/>
    <mergeCell ref="A650:F650"/>
    <mergeCell ref="B653:F653"/>
    <mergeCell ref="A625:A633"/>
    <mergeCell ref="A651:A654"/>
    <mergeCell ref="A648:A649"/>
    <mergeCell ref="C626:F626"/>
    <mergeCell ref="B625:F625"/>
    <mergeCell ref="B635:F635"/>
    <mergeCell ref="B645:B646"/>
    <mergeCell ref="B638:B642"/>
    <mergeCell ref="B637:F637"/>
    <mergeCell ref="A634:F634"/>
    <mergeCell ref="A635:A646"/>
    <mergeCell ref="B705:F705"/>
    <mergeCell ref="A137:F137"/>
    <mergeCell ref="B123:F123"/>
    <mergeCell ref="A45:A116"/>
    <mergeCell ref="B119:B120"/>
    <mergeCell ref="A117:F117"/>
    <mergeCell ref="C178:F178"/>
    <mergeCell ref="C168:F168"/>
    <mergeCell ref="A624:F624"/>
    <mergeCell ref="B574:F574"/>
    <mergeCell ref="A509:A575"/>
    <mergeCell ref="A591:A622"/>
    <mergeCell ref="C566:F566"/>
    <mergeCell ref="C358:F358"/>
    <mergeCell ref="B318:F318"/>
    <mergeCell ref="C510:F510"/>
    <mergeCell ref="B402:B407"/>
    <mergeCell ref="C406:F406"/>
    <mergeCell ref="B472:F472"/>
    <mergeCell ref="C402:F402"/>
    <mergeCell ref="B503:F503"/>
    <mergeCell ref="A471:F471"/>
    <mergeCell ref="B500:F500"/>
    <mergeCell ref="A472:A507"/>
    <mergeCell ref="C578:F578"/>
    <mergeCell ref="B98:B110"/>
    <mergeCell ref="A118:A136"/>
    <mergeCell ref="B130:B136"/>
    <mergeCell ref="B96:F96"/>
    <mergeCell ref="B81:B95"/>
    <mergeCell ref="B76:F76"/>
    <mergeCell ref="C175:F175"/>
    <mergeCell ref="B175:B186"/>
    <mergeCell ref="A138:A202"/>
    <mergeCell ref="B187:F187"/>
    <mergeCell ref="B118:F118"/>
    <mergeCell ref="B172:B173"/>
    <mergeCell ref="B121:F121"/>
    <mergeCell ref="B174:F174"/>
    <mergeCell ref="B139:B170"/>
    <mergeCell ref="C81:F81"/>
    <mergeCell ref="B201:F201"/>
    <mergeCell ref="C139:F139"/>
    <mergeCell ref="C126:F126"/>
    <mergeCell ref="C124:F124"/>
    <mergeCell ref="B138:F138"/>
    <mergeCell ref="B129:F129"/>
    <mergeCell ref="B188:B200"/>
    <mergeCell ref="B171:F171"/>
    <mergeCell ref="B45:F45"/>
    <mergeCell ref="B80:F80"/>
    <mergeCell ref="C119:F119"/>
    <mergeCell ref="B111:F111"/>
    <mergeCell ref="B112:B116"/>
    <mergeCell ref="A1:F2"/>
    <mergeCell ref="A4:F4"/>
    <mergeCell ref="B5:F5"/>
    <mergeCell ref="B37:F37"/>
    <mergeCell ref="B6:B26"/>
    <mergeCell ref="C21:F21"/>
    <mergeCell ref="C6:F6"/>
    <mergeCell ref="C15:F15"/>
    <mergeCell ref="B27:F27"/>
    <mergeCell ref="B28:B32"/>
    <mergeCell ref="B33:F33"/>
    <mergeCell ref="A36:F36"/>
    <mergeCell ref="A37:A43"/>
    <mergeCell ref="A5:A35"/>
    <mergeCell ref="B42:F42"/>
    <mergeCell ref="B38:B41"/>
    <mergeCell ref="C38:F38"/>
    <mergeCell ref="C40:F40"/>
    <mergeCell ref="A44:F44"/>
    <mergeCell ref="B773:F773"/>
    <mergeCell ref="A776:A777"/>
    <mergeCell ref="A792:A793"/>
    <mergeCell ref="B779:F779"/>
    <mergeCell ref="A791:F791"/>
    <mergeCell ref="A766:F766"/>
    <mergeCell ref="A775:F775"/>
    <mergeCell ref="C746:F746"/>
    <mergeCell ref="B780:B788"/>
    <mergeCell ref="B770:F770"/>
    <mergeCell ref="B776:F776"/>
    <mergeCell ref="A763:F763"/>
    <mergeCell ref="B755:F755"/>
    <mergeCell ref="A741:A749"/>
    <mergeCell ref="C748:F748"/>
    <mergeCell ref="A758:F758"/>
    <mergeCell ref="B753:B754"/>
    <mergeCell ref="C753:F753"/>
    <mergeCell ref="C756:F756"/>
    <mergeCell ref="A752:A757"/>
    <mergeCell ref="A759:A762"/>
    <mergeCell ref="B742:B749"/>
    <mergeCell ref="B752:F752"/>
    <mergeCell ref="C744:F744"/>
    <mergeCell ref="C562:F562"/>
    <mergeCell ref="C719:F719"/>
    <mergeCell ref="B731:B734"/>
    <mergeCell ref="B408:F408"/>
    <mergeCell ref="B412:F412"/>
    <mergeCell ref="B401:F401"/>
    <mergeCell ref="C404:F404"/>
    <mergeCell ref="B676:B685"/>
    <mergeCell ref="B675:F675"/>
    <mergeCell ref="B506:F506"/>
    <mergeCell ref="B692:F692"/>
    <mergeCell ref="A667:F667"/>
    <mergeCell ref="A692:A700"/>
    <mergeCell ref="A691:F691"/>
    <mergeCell ref="A672:F672"/>
    <mergeCell ref="B523:F523"/>
    <mergeCell ref="A702:A706"/>
    <mergeCell ref="B686:F686"/>
    <mergeCell ref="C683:F683"/>
    <mergeCell ref="C714:F714"/>
    <mergeCell ref="B693:B700"/>
    <mergeCell ref="C638:F638"/>
    <mergeCell ref="B643:F643"/>
    <mergeCell ref="A508:F508"/>
    <mergeCell ref="B688:F688"/>
    <mergeCell ref="C689:F689"/>
    <mergeCell ref="A673:A690"/>
    <mergeCell ref="B689:B690"/>
    <mergeCell ref="A377:F377"/>
    <mergeCell ref="C373:F373"/>
    <mergeCell ref="B378:F378"/>
    <mergeCell ref="A378:A391"/>
    <mergeCell ref="B386:B389"/>
    <mergeCell ref="B385:F385"/>
    <mergeCell ref="B390:F390"/>
    <mergeCell ref="B379:B384"/>
    <mergeCell ref="B393:F393"/>
    <mergeCell ref="B465:F465"/>
    <mergeCell ref="A393:A470"/>
    <mergeCell ref="C512:F512"/>
    <mergeCell ref="C514:F514"/>
    <mergeCell ref="C450:F450"/>
    <mergeCell ref="C459:F459"/>
    <mergeCell ref="B510:B522"/>
    <mergeCell ref="B466:B470"/>
    <mergeCell ref="B473:B499"/>
    <mergeCell ref="C660:F660"/>
    <mergeCell ref="B562:B573"/>
    <mergeCell ref="A204:A232"/>
    <mergeCell ref="B234:F234"/>
    <mergeCell ref="A233:F233"/>
    <mergeCell ref="B226:F226"/>
    <mergeCell ref="B204:F204"/>
    <mergeCell ref="A234:A249"/>
    <mergeCell ref="B205:B225"/>
    <mergeCell ref="A251:A261"/>
    <mergeCell ref="C274:F274"/>
    <mergeCell ref="B251:F251"/>
    <mergeCell ref="A250:F250"/>
    <mergeCell ref="B259:F259"/>
    <mergeCell ref="B254:F254"/>
    <mergeCell ref="A262:F262"/>
    <mergeCell ref="C264:F264"/>
    <mergeCell ref="A263:A376"/>
    <mergeCell ref="B358:B367"/>
    <mergeCell ref="B263:F263"/>
    <mergeCell ref="C364:F364"/>
    <mergeCell ref="B357:F357"/>
    <mergeCell ref="C337:F337"/>
    <mergeCell ref="C361:F361"/>
    <mergeCell ref="B368:F368"/>
    <mergeCell ref="C319:F319"/>
    <mergeCell ref="C236:C249"/>
    <mergeCell ref="C206:C224"/>
    <mergeCell ref="C189:C200"/>
    <mergeCell ref="B414:F414"/>
    <mergeCell ref="C415:F415"/>
    <mergeCell ref="C423:F423"/>
    <mergeCell ref="C431:F431"/>
    <mergeCell ref="C438:F438"/>
    <mergeCell ref="C366:F366"/>
    <mergeCell ref="B336:F336"/>
    <mergeCell ref="B409:B411"/>
    <mergeCell ref="C379:F379"/>
    <mergeCell ref="B397:F397"/>
    <mergeCell ref="C381:F381"/>
    <mergeCell ref="C342:F342"/>
    <mergeCell ref="C347:F347"/>
    <mergeCell ref="C324:F324"/>
    <mergeCell ref="C329:F329"/>
    <mergeCell ref="A203:F203"/>
    <mergeCell ref="B228:F228"/>
    <mergeCell ref="C229:F229"/>
    <mergeCell ref="C231:F231"/>
    <mergeCell ref="B229:B232"/>
    <mergeCell ref="B235:B249"/>
    <mergeCell ref="C375:F375"/>
    <mergeCell ref="B395:F395"/>
    <mergeCell ref="B369:B376"/>
    <mergeCell ref="C369:F369"/>
    <mergeCell ref="C383:F383"/>
    <mergeCell ref="C371:F371"/>
    <mergeCell ref="B399:F399"/>
    <mergeCell ref="B509:F509"/>
    <mergeCell ref="B264:B286"/>
    <mergeCell ref="C304:F304"/>
    <mergeCell ref="C288:F288"/>
    <mergeCell ref="B287:F287"/>
    <mergeCell ref="C299:F299"/>
    <mergeCell ref="C294:F294"/>
    <mergeCell ref="C354:F354"/>
    <mergeCell ref="C279:F279"/>
    <mergeCell ref="C269:F269"/>
    <mergeCell ref="C310:F310"/>
    <mergeCell ref="C446:F446"/>
    <mergeCell ref="B288:B317"/>
    <mergeCell ref="A392:F392"/>
    <mergeCell ref="B319:B335"/>
    <mergeCell ref="C474:C499"/>
    <mergeCell ref="B415:B464"/>
  </mergeCells>
  <phoneticPr fontId="44" type="noConversion"/>
  <printOptions horizontalCentered="1"/>
  <pageMargins left="0.23622047244094491" right="0.23622047244094491" top="0.74803149606299213" bottom="0.74803149606299213" header="0.31496062992125984" footer="0.31496062992125984"/>
  <pageSetup paperSize="9" scale="61" fitToHeight="12" orientation="portrait" r:id="rId1"/>
  <headerFooter scaleWithDoc="0" alignWithMargins="0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"/>
  <sheetViews>
    <sheetView workbookViewId="0">
      <selection activeCell="A11" sqref="A11"/>
    </sheetView>
  </sheetViews>
  <sheetFormatPr defaultRowHeight="13.2" x14ac:dyDescent="0.25"/>
  <sheetData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C12"/>
  <sheetViews>
    <sheetView workbookViewId="0">
      <selection activeCell="A3" sqref="A3:A7"/>
    </sheetView>
  </sheetViews>
  <sheetFormatPr defaultRowHeight="13.2" x14ac:dyDescent="0.25"/>
  <sheetData>
    <row r="1" spans="1:3" x14ac:dyDescent="0.25">
      <c r="A1" t="s">
        <v>889</v>
      </c>
      <c r="B1" t="s">
        <v>890</v>
      </c>
      <c r="C1" t="s">
        <v>891</v>
      </c>
    </row>
    <row r="3" spans="1:3" x14ac:dyDescent="0.25">
      <c r="A3">
        <v>1334</v>
      </c>
      <c r="B3">
        <v>9000</v>
      </c>
      <c r="C3">
        <v>87117</v>
      </c>
    </row>
    <row r="4" spans="1:3" x14ac:dyDescent="0.25">
      <c r="A4">
        <v>10982</v>
      </c>
    </row>
    <row r="5" spans="1:3" x14ac:dyDescent="0.25">
      <c r="A5">
        <v>32893</v>
      </c>
    </row>
    <row r="6" spans="1:3" x14ac:dyDescent="0.25">
      <c r="A6">
        <v>5608</v>
      </c>
    </row>
    <row r="7" spans="1:3" x14ac:dyDescent="0.25">
      <c r="A7">
        <v>26443</v>
      </c>
    </row>
    <row r="10" spans="1:3" x14ac:dyDescent="0.25">
      <c r="A10">
        <f>SUM(A3:A9)</f>
        <v>77260</v>
      </c>
      <c r="B10">
        <f t="shared" ref="B10:C10" si="0">SUM(B3:B9)</f>
        <v>9000</v>
      </c>
      <c r="C10">
        <f t="shared" si="0"/>
        <v>87117</v>
      </c>
    </row>
    <row r="12" spans="1:3" x14ac:dyDescent="0.25">
      <c r="B12">
        <f>C10-A10</f>
        <v>9857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7C4976B9C1478D47B742ECBC0DED990F" ma:contentTypeVersion="11" ma:contentTypeDescription="Umožňuje vytvoriť nový dokument." ma:contentTypeScope="" ma:versionID="bc8dd136daec12542e6c9721303c68d5">
  <xsd:schema xmlns:xsd="http://www.w3.org/2001/XMLSchema" xmlns:xs="http://www.w3.org/2001/XMLSchema" xmlns:p="http://schemas.microsoft.com/office/2006/metadata/properties" xmlns:ns2="d5f74a4a-d3d6-43ba-ad36-5ff88cf2e4b5" xmlns:ns3="2c93cf47-de2d-4244-a505-8d75c213c908" targetNamespace="http://schemas.microsoft.com/office/2006/metadata/properties" ma:root="true" ma:fieldsID="292d99b6edc197a508c7b38cc506d7da" ns2:_="" ns3:_="">
    <xsd:import namespace="d5f74a4a-d3d6-43ba-ad36-5ff88cf2e4b5"/>
    <xsd:import namespace="2c93cf47-de2d-4244-a505-8d75c213c90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SearchPropertie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5f74a4a-d3d6-43ba-ad36-5ff88cf2e4b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Značky obrázka" ma:readOnly="false" ma:fieldId="{5cf76f15-5ced-4ddc-b409-7134ff3c332f}" ma:taxonomyMulti="true" ma:sspId="71ab8ecc-c94b-479e-b206-96d56732cc7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c93cf47-de2d-4244-a505-8d75c213c908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400d5a59-cb2e-4203-ad15-74d9c802c23d}" ma:internalName="TaxCatchAll" ma:showField="CatchAllData" ma:web="2c93cf47-de2d-4244-a505-8d75c213c90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2c93cf47-de2d-4244-a505-8d75c213c908" xsi:nil="true"/>
    <lcf76f155ced4ddcb4097134ff3c332f xmlns="d5f74a4a-d3d6-43ba-ad36-5ff88cf2e4b5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BFB8B03B-5BE1-4300-95D5-366CD5A37FAC}"/>
</file>

<file path=customXml/itemProps2.xml><?xml version="1.0" encoding="utf-8"?>
<ds:datastoreItem xmlns:ds="http://schemas.openxmlformats.org/officeDocument/2006/customXml" ds:itemID="{61020BFF-483A-4AED-A924-E960616BC49C}"/>
</file>

<file path=customXml/itemProps3.xml><?xml version="1.0" encoding="utf-8"?>
<ds:datastoreItem xmlns:ds="http://schemas.openxmlformats.org/officeDocument/2006/customXml" ds:itemID="{D5ED2F8A-4C66-4466-9A1E-1E596610513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7</vt:i4>
      </vt:variant>
      <vt:variant>
        <vt:lpstr>Pomenované rozsahy</vt:lpstr>
      </vt:variant>
      <vt:variant>
        <vt:i4>5</vt:i4>
      </vt:variant>
    </vt:vector>
  </HeadingPairs>
  <TitlesOfParts>
    <vt:vector size="12" baseType="lpstr">
      <vt:lpstr>Rekapitulácia Zaloha</vt:lpstr>
      <vt:lpstr>Predná strana</vt:lpstr>
      <vt:lpstr>Rekapitulácia príjmy + výdavky</vt:lpstr>
      <vt:lpstr>PR príjmy 2024 až 2026</vt:lpstr>
      <vt:lpstr>PR výdavky 2024 až 2026</vt:lpstr>
      <vt:lpstr>Hárok1</vt:lpstr>
      <vt:lpstr>Hárok2</vt:lpstr>
      <vt:lpstr>'PR výdavky 2024 až 2026'!Názvy_tlače</vt:lpstr>
      <vt:lpstr>'PR príjmy 2024 až 2026'!Oblasť_tlače</vt:lpstr>
      <vt:lpstr>'PR výdavky 2024 až 2026'!Oblasť_tlače</vt:lpstr>
      <vt:lpstr>'Predná strana'!Oblasť_tlače</vt:lpstr>
      <vt:lpstr>'Rekapitulácia príjmy + výdavky'!Oblasť_tlače</vt:lpstr>
    </vt:vector>
  </TitlesOfParts>
  <Company>Mesto Stará Turá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V. zmena PR 2024</dc:title>
  <dc:creator>Mesto Stará Turá</dc:creator>
  <cp:lastModifiedBy>Ing. Jaroslav Holota</cp:lastModifiedBy>
  <cp:revision/>
  <cp:lastPrinted>2024-09-20T11:29:17Z</cp:lastPrinted>
  <dcterms:created xsi:type="dcterms:W3CDTF">2008-12-04T17:20:29Z</dcterms:created>
  <dcterms:modified xsi:type="dcterms:W3CDTF">2024-09-20T11:32:22Z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0x0101007C4976B9C1478D47B742ECBC0DED990F</vt:lpwstr>
  </property>
</Properties>
</file>